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060" windowHeight="4815" activeTab="0"/>
  </bookViews>
  <sheets>
    <sheet name="Főlap" sheetId="1" r:id="rId1"/>
    <sheet name="túravezetők" sheetId="2" r:id="rId2"/>
    <sheet name="kódtáblázat" sheetId="3" r:id="rId3"/>
    <sheet name="segédtábla" sheetId="4" r:id="rId4"/>
  </sheets>
  <definedNames/>
  <calcPr fullCalcOnLoad="1"/>
</workbook>
</file>

<file path=xl/comments1.xml><?xml version="1.0" encoding="utf-8"?>
<comments xmlns="http://schemas.openxmlformats.org/spreadsheetml/2006/main">
  <authors>
    <author>Kaptai ?gnes</author>
  </authors>
  <commentList>
    <comment ref="D2" authorId="0">
      <text>
        <r>
          <rPr>
            <b/>
            <sz val="8"/>
            <rFont val="Tahoma"/>
            <family val="0"/>
          </rPr>
          <t xml:space="preserve">Vázlatosan, elsősorban a tájegység megjelölésével
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egy cellába csak egy számjegy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Kaptai ?gnes</author>
  </authors>
  <commentList>
    <comment ref="E2" authorId="0">
      <text>
        <r>
          <rPr>
            <b/>
            <sz val="8"/>
            <rFont val="Tahoma"/>
            <family val="0"/>
          </rPr>
          <t xml:space="preserve">egy cellába csak egy számjegy
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A fehér mezők automatikusan töltődnek, írásvédettek.A kód beírására kitöltődnek.
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Szecsődy Tamás:
A Főlapot kell tölteni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Szecsődy Tamás:
A Főlapot kell tölteni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<sst xmlns="http://schemas.openxmlformats.org/spreadsheetml/2006/main" count="908" uniqueCount="398">
  <si>
    <t xml:space="preserve">Kód </t>
  </si>
  <si>
    <t>Jelleg</t>
  </si>
  <si>
    <t>gyalogos túrázás</t>
  </si>
  <si>
    <t>gyalogos</t>
  </si>
  <si>
    <t>téli gyalogos</t>
  </si>
  <si>
    <t>táj.verseny</t>
  </si>
  <si>
    <t>telj.túra</t>
  </si>
  <si>
    <t>télen</t>
  </si>
  <si>
    <t>magashegyi túrázás</t>
  </si>
  <si>
    <t>mh.völgytúra</t>
  </si>
  <si>
    <t>különleges</t>
  </si>
  <si>
    <t>gyephavas</t>
  </si>
  <si>
    <t>sziklatúra</t>
  </si>
  <si>
    <t>mászóút</t>
  </si>
  <si>
    <t>kerékpáros túrázás</t>
  </si>
  <si>
    <t>kerékpár</t>
  </si>
  <si>
    <t>műúton</t>
  </si>
  <si>
    <t>terepen</t>
  </si>
  <si>
    <t>vízi túrázás</t>
  </si>
  <si>
    <t>állóvíz</t>
  </si>
  <si>
    <t>VI-VIII.hó</t>
  </si>
  <si>
    <t>IV-V,IX-X.hó</t>
  </si>
  <si>
    <t>XI-III.hó</t>
  </si>
  <si>
    <t>folyóvíz le</t>
  </si>
  <si>
    <t>folyóvíz fel</t>
  </si>
  <si>
    <t>túrasíelés</t>
  </si>
  <si>
    <t>barlangi túrázás</t>
  </si>
  <si>
    <t>egyszerű</t>
  </si>
  <si>
    <t>(vizes, nehéz,stb)</t>
  </si>
  <si>
    <t>egyéb</t>
  </si>
  <si>
    <t>kulturális</t>
  </si>
  <si>
    <t>(városnézés,múzeum stb.)</t>
  </si>
  <si>
    <t>munka</t>
  </si>
  <si>
    <t>Túrajelentés száma</t>
  </si>
  <si>
    <t>Hó</t>
  </si>
  <si>
    <t>Nap</t>
  </si>
  <si>
    <t>Útvonal</t>
  </si>
  <si>
    <t>Túranap</t>
  </si>
  <si>
    <t>Kód</t>
  </si>
  <si>
    <t>Szakág</t>
  </si>
  <si>
    <t>Táv [km]</t>
  </si>
  <si>
    <t>Távszorzó1</t>
  </si>
  <si>
    <t>Távszorzó2</t>
  </si>
  <si>
    <t>Szint fel [m]</t>
  </si>
  <si>
    <t>Szint le (csak magash.)</t>
  </si>
  <si>
    <t>Szintszorzó1</t>
  </si>
  <si>
    <t>Szintszorzó2</t>
  </si>
  <si>
    <t>Idő [óra]</t>
  </si>
  <si>
    <t>Magashegyi szorzó</t>
  </si>
  <si>
    <t>Időszorzó</t>
  </si>
  <si>
    <t>Alapérték</t>
  </si>
  <si>
    <t xml:space="preserve"> Időjárás szorzó</t>
  </si>
  <si>
    <t>Telj.túra szorzó</t>
  </si>
  <si>
    <t>Összérték</t>
  </si>
  <si>
    <t>Egyéb pontok</t>
  </si>
  <si>
    <t>ÖSSZESEN</t>
  </si>
  <si>
    <t>Résztvevő tag</t>
  </si>
  <si>
    <t>Vendég</t>
  </si>
  <si>
    <t>Összes résztvevő</t>
  </si>
  <si>
    <t>Túravezető</t>
  </si>
  <si>
    <t>Túravezetés</t>
  </si>
  <si>
    <t>Összesen</t>
  </si>
  <si>
    <t xml:space="preserve"> Időj. szorzó</t>
  </si>
  <si>
    <t>MZST pont</t>
  </si>
  <si>
    <t>27-30</t>
  </si>
  <si>
    <t>1</t>
  </si>
  <si>
    <t>Benedekné dr.Bodnár Katalin</t>
  </si>
  <si>
    <t>Balás Mariann</t>
  </si>
  <si>
    <t>Balás Bence</t>
  </si>
  <si>
    <t>Bolobás Zsuzsa</t>
  </si>
  <si>
    <t>Borsos Gábor</t>
  </si>
  <si>
    <t>Borsosné Márton Ibolya</t>
  </si>
  <si>
    <t>Faragó Sándor</t>
  </si>
  <si>
    <t>Faragó Sándorné</t>
  </si>
  <si>
    <t>Bakos Dorottya</t>
  </si>
  <si>
    <t>Benyeda Gabika</t>
  </si>
  <si>
    <t>Benyeda József</t>
  </si>
  <si>
    <t xml:space="preserve">Borsos Zoltán </t>
  </si>
  <si>
    <t>Buzás Jánosné</t>
  </si>
  <si>
    <t xml:space="preserve">Buzás Zsuzsa </t>
  </si>
  <si>
    <t>Csiszárik Imre</t>
  </si>
  <si>
    <t>Csiszárik Imréné</t>
  </si>
  <si>
    <t xml:space="preserve">Faragóné Martos Andrea </t>
  </si>
  <si>
    <t>Farkas László dr.</t>
  </si>
  <si>
    <t xml:space="preserve">Horváth János </t>
  </si>
  <si>
    <t>Iszlai Ágnes</t>
  </si>
  <si>
    <t>Jankus József</t>
  </si>
  <si>
    <t>Jankus Józsefné</t>
  </si>
  <si>
    <t>Kapuy Jánosné Magdolna</t>
  </si>
  <si>
    <t>Kerekes Zsolt</t>
  </si>
  <si>
    <t>Király Judit</t>
  </si>
  <si>
    <t>Kiss Mária</t>
  </si>
  <si>
    <t xml:space="preserve">Kőszegi István </t>
  </si>
  <si>
    <t>Krigel Jánosné</t>
  </si>
  <si>
    <t>Marsovszky Miklós</t>
  </si>
  <si>
    <t xml:space="preserve">Marsovszky Miklósné </t>
  </si>
  <si>
    <t xml:space="preserve">Mátéka László </t>
  </si>
  <si>
    <t xml:space="preserve">Merkl Gáborné Babi </t>
  </si>
  <si>
    <t>Mihályi Márta</t>
  </si>
  <si>
    <t>Német Sándor</t>
  </si>
  <si>
    <t>Ódor Ístván</t>
  </si>
  <si>
    <t xml:space="preserve">Pathy Nagy László </t>
  </si>
  <si>
    <t>Pathy Nagy Lászlóné Mara</t>
  </si>
  <si>
    <t>Pádár Éva</t>
  </si>
  <si>
    <t>Pásztor András</t>
  </si>
  <si>
    <t>Pélyi Mária</t>
  </si>
  <si>
    <t>Rappai Szabolcs</t>
  </si>
  <si>
    <t xml:space="preserve">Rozsnyai Kinga </t>
  </si>
  <si>
    <t>Szabó Árpád</t>
  </si>
  <si>
    <t>Szádeczky Kardoss Tamás</t>
  </si>
  <si>
    <t>Telek Tünde</t>
  </si>
  <si>
    <t>Tompa Mihály</t>
  </si>
  <si>
    <t>Tömpe Lászlóné Éva</t>
  </si>
  <si>
    <t xml:space="preserve">Vári Lászlóné Katalin  </t>
  </si>
  <si>
    <t xml:space="preserve">Vass László </t>
  </si>
  <si>
    <t xml:space="preserve">Vass Lászlóné Katalin </t>
  </si>
  <si>
    <t>Vas Ádám</t>
  </si>
  <si>
    <t>XXXXXXXXXXXXXXX</t>
  </si>
  <si>
    <t>Bakucz Márton</t>
  </si>
  <si>
    <t>Benyeda Gabi</t>
  </si>
  <si>
    <t>Egri Anita</t>
  </si>
  <si>
    <t>Faragó Anna</t>
  </si>
  <si>
    <t>Koromházi Beatrix</t>
  </si>
  <si>
    <t>Koromházi Bea</t>
  </si>
  <si>
    <t>Laczkó Friderika</t>
  </si>
  <si>
    <t>Lak Béla</t>
  </si>
  <si>
    <t>Lak Béláné</t>
  </si>
  <si>
    <t>Mészáros Péter</t>
  </si>
  <si>
    <t>Viniczai Kristóf</t>
  </si>
  <si>
    <t>Zelei Tamás</t>
  </si>
  <si>
    <t>Név</t>
  </si>
  <si>
    <t>Dátum</t>
  </si>
  <si>
    <t>Hely</t>
  </si>
  <si>
    <t>Pont</t>
  </si>
  <si>
    <t>Létszám</t>
  </si>
  <si>
    <t>Pont x Létszám</t>
  </si>
  <si>
    <t xml:space="preserve">Kemény András  </t>
  </si>
  <si>
    <t>7</t>
  </si>
  <si>
    <t>Budai-h.</t>
  </si>
  <si>
    <t>Faragó Sné</t>
  </si>
  <si>
    <t>Budai-h. BUÉK 20 telj.túra     Hűvösvölgy - Hármashatár-h. - Fenyőgyöngye - Árpád kilátó - Ferenc-halom - Tündér-h. oldala - Szépjuhászné - Nagy-Hárs-h. - Nagy-rét - Hűvösvölgy</t>
  </si>
  <si>
    <t>Pesti síkság.   Iparvasút - Halmi-erdő - Újpéteri - Alacskai út - Szent Imre kertváros - Iparvasút</t>
  </si>
  <si>
    <t>Csíki-h.</t>
  </si>
  <si>
    <t>Pilis-h.</t>
  </si>
  <si>
    <t>Mátra-h.</t>
  </si>
  <si>
    <t>8-16</t>
  </si>
  <si>
    <t>Beszkidek</t>
  </si>
  <si>
    <t>Beszkidek.  Sítúrák Velka Racán és Oscadnica sípályáin, ill. túra a Lalici - Vrelohova stan. - Velka Raca - Vreholova stanica útvonalon</t>
  </si>
  <si>
    <t>lesiklás</t>
  </si>
  <si>
    <t>14</t>
  </si>
  <si>
    <t>Budai-h. Szépjuhászné - János-h. - Anna-rét - Normafa - Széchenyi-h. - Martinovics-h. - Jánosmajor - Moszkva tér</t>
  </si>
  <si>
    <t>Merkl G.né</t>
  </si>
  <si>
    <t>Horváth János</t>
  </si>
  <si>
    <t>Kőszegi István</t>
  </si>
  <si>
    <t>Kemény András</t>
  </si>
  <si>
    <t>Gödöllői-d.</t>
  </si>
  <si>
    <t>Vértes</t>
  </si>
  <si>
    <t>Gerecse-h.</t>
  </si>
  <si>
    <t>Marsovszky Miklósné</t>
  </si>
  <si>
    <t>Mátéka László</t>
  </si>
  <si>
    <t>Merkl Gáborné</t>
  </si>
  <si>
    <t>Visegrádi-h.</t>
  </si>
  <si>
    <t>Velencei-h.</t>
  </si>
  <si>
    <t>Vass László</t>
  </si>
  <si>
    <t>21</t>
  </si>
  <si>
    <t>26</t>
  </si>
  <si>
    <t>Pilis és Visegrádi-h. "Téli Teljesítménytúra"  Esztergom -Vaskapu menedékház - Fári kút - Majális-f. - Savó-kúti elágazás - Enyedi-halála - Felső Ecset hegy - Szakó-ny. - Dobogókő</t>
  </si>
  <si>
    <t>30</t>
  </si>
  <si>
    <t>2</t>
  </si>
  <si>
    <t>4</t>
  </si>
  <si>
    <t>5</t>
  </si>
  <si>
    <t>11</t>
  </si>
  <si>
    <t>Börzsöny-h. Geocaching ládák keresése.   Diósjenő - Csehvár - Bárány-bérc - Diósjenő</t>
  </si>
  <si>
    <t>Budai-h. "Barlangtól barlangig" telj.túra   Pál-völgyi-barlang - Hármashatár-h. - Hűvösvölgy - Nagy-Hárs-h. - Apáthy-szikla - Vaskapu-h. - Balog Ádám-szikla - Ferenc-h. - Szemlő-hegyi-barlang</t>
  </si>
  <si>
    <t>Budai-h. Kerületi túra    Nagykovácsi - Kutya-h. - Nagy-Szénás - Nagykovácsi</t>
  </si>
  <si>
    <t>Velencei-h.  Kápolnásnyék - Szúnyog-sziget és vissza (jégen) Bence-h.,Nadap,ősjegy - Meleg-h. és vissza, Sukoró - Angelika-f. - Pákozdvár és vissza, Mészeg-h. 48-as emlékmű, Doni em.mű,Gárdony</t>
  </si>
  <si>
    <t>Gödöllői-dombság "Pest megye túristája" t.m.   Gödöllő - Bolnoka - Isaszeg</t>
  </si>
  <si>
    <t>Gödöllői-dombság "Pest megye túristája" t.m.   Pécel - Bajtemetés - Öreg-h. - Honvédsírok -Kálvária-h. - Honvédemlékmű - Isaszeg v.áll.</t>
  </si>
  <si>
    <t>Mátra-h.  Kékestetőről indított csillagtúrák Mátrafüredre, Gyöngyösre, Mátraházára, és a Vörösmarty th.-hoz.</t>
  </si>
  <si>
    <t>Gödöllői-dombság "Pest megye túristája" t.m.   Pécel - Bajtemetés - Petróczy-h. - Gyömrő v.áll.</t>
  </si>
  <si>
    <t>Börzsöny-h.</t>
  </si>
  <si>
    <t>Gödöllői-d. "Téli Margita" telj.túra  Gödöllő - Pap Miska-kút - Babat - Domonyvölgy - Antal-völgy - Gödöllő</t>
  </si>
  <si>
    <t>18</t>
  </si>
  <si>
    <t>Budai-h. "Budai Trapp" telj.túra  Piliscsaba - Nagyszénás - Vörös-pocsolya - Fekete-fej - Hűvösvölgy - Határnyereg - Újlaki-h. - Virágos-ny. - Menedékház u. 22.</t>
  </si>
  <si>
    <t>25</t>
  </si>
  <si>
    <t>Pilis-h. Almásy VALI emléktúra  Pilisszentiván - Kálvária - Ördögtorony - Pilisszentiváni temető - Antónia-árok - Zsíros-h. - Solymár 64-es busz</t>
  </si>
  <si>
    <t>Marsovszky</t>
  </si>
  <si>
    <t>Láng Gyöngyi</t>
  </si>
  <si>
    <t>Cserhát.Kerületi túra Alsópetény - Ásványbánya - Romhány</t>
  </si>
  <si>
    <t>Tömpe L.né</t>
  </si>
  <si>
    <t>Tömpe Lászlóné</t>
  </si>
  <si>
    <t>Cserhát-h.</t>
  </si>
  <si>
    <t>Horváth J.</t>
  </si>
  <si>
    <t>Kemény A.</t>
  </si>
  <si>
    <t>Jankus J.</t>
  </si>
  <si>
    <t>Borsos G.</t>
  </si>
  <si>
    <t>Faragó S.né</t>
  </si>
  <si>
    <t>Török Zsuzsa</t>
  </si>
  <si>
    <t>3</t>
  </si>
  <si>
    <t>Gödöllői-dombság "Pest megye túristája" t.m. Péteri v.áll. - Hosszú-berek - Gyömrő v.áll.</t>
  </si>
  <si>
    <t>Börzsöny-h. Nagybörzsöny - Kereszt-völgy - Nagy-Hideg-h. - Rakodó - Szabó-kövek - Csóványos - Foltán-kereszt - Saj-kút - Nógrád</t>
  </si>
  <si>
    <t>téli</t>
  </si>
  <si>
    <t>Budai-h. Nagykovácsi - Nagy-Szénás - Ördög torony - Pilisszentiván</t>
  </si>
  <si>
    <t>Kurinszky József</t>
  </si>
  <si>
    <t>Seres Csaba</t>
  </si>
  <si>
    <t>Kovács Attila</t>
  </si>
  <si>
    <t>Budai-h. Mátyáshegyi-barlang</t>
  </si>
  <si>
    <t>19</t>
  </si>
  <si>
    <t>Pilis-h. Csobánka - Macska-b. - Dinó-rejtek - Csobánkai-ny. - Csúcs-h. - Huzatos-b. - Tamás-lik - Berda-pihenő - Csobánka</t>
  </si>
  <si>
    <t>barlangi</t>
  </si>
  <si>
    <t>15</t>
  </si>
  <si>
    <t>Visegrádi-h. Váradok - Kalicsa-tó - Csódi-patak - Zeolit bányák -Bányatelep - Sóstói-rét - Visegrádi-kapu - Borjúfő - Mali-pihenő - Őr-h. - Vízverés-nyerge - Urak asztala - Pap-rét - Szarvas-szérű - Pilisszentlászló</t>
  </si>
  <si>
    <t>Szécsi Nóra</t>
  </si>
  <si>
    <t>17</t>
  </si>
  <si>
    <t>Börzsöny-Cserhát-h. "Pest megye túristája" t.m. Vác - Kosd - Török-rét - Gyadai-rét - Katalinpuszta - Verőce</t>
  </si>
  <si>
    <t>Pilis-h. "Téry 25" telj.túra Klotildliget - Pilisszentlászló - Dobogókő - Ilona-pihenő - Dömös</t>
  </si>
  <si>
    <t>Somogyi-dombság  7-es út - Keresztúri-erdő - Szt Donát kápolna - Balatonszentgyörgy - Mesztegnyő - Újvárfalva - Koppányemlék, várrom</t>
  </si>
  <si>
    <t>Hegedűs Györgyné</t>
  </si>
  <si>
    <t>Somogyi-d.</t>
  </si>
  <si>
    <t>23</t>
  </si>
  <si>
    <t>Vértes-h. Oroszlány - Majkpuszta - Vértessomló - Zsemlyei-erdő - Szép Ilonka-forrás - Körtvélyes-alja - Szár v.m.</t>
  </si>
  <si>
    <t>XXX</t>
  </si>
  <si>
    <t>Kovács Krisztián</t>
  </si>
  <si>
    <t>Börzsöny-h. Nagyhideghegyi síelés. Nagyhideghegy - Magas Tax - Cseresznyefa park</t>
  </si>
  <si>
    <t>12</t>
  </si>
  <si>
    <t>Budai-h. "Bia 25" telj.túra Biatorbágy - Viadukt - Kőorr - Dobogó-h. - Sóskút - Kálvária-h. - Nyakas-kő - Madár-szírt - Rédey-kút - Szily-kápolna - Lőtér - Viadukt</t>
  </si>
  <si>
    <t>telj.túratéli</t>
  </si>
  <si>
    <t>Börzsöny-h. Kemence - Kövirózsa-panzió - Börzsönyi Főalappont - Godó-rét - Fekete-v. - Hamu-ház - Csorna-p.v. - Fekete-v. - Vilati panzió - Világos-pallag - Tilalmas-lápa - Perőcsény</t>
  </si>
  <si>
    <t>Gödöllői-d. "Isaszegi csata emléktúra" telj.túra Isaszeg - Szobor-h. - Honvéd sírok - Bajtemetés - Pap-h. - Pécel - Vár-hegyi barlang - Gazda-erdő - Pap-h. - Isaszeg</t>
  </si>
  <si>
    <t>sí</t>
  </si>
  <si>
    <t>túra,lesiklás</t>
  </si>
  <si>
    <t>Bükk-h. Hereg-rét - Kis-somfolyás - Imókő-f. - Laci-lápa - Tarkő-alja - Király út - Vöröskő-f. - Sima-kő lápa - Kis-Virágos-h. - Tar-kő - Büszkés-h. - Három-kő - Török út - Hereg-rét</t>
  </si>
  <si>
    <t>Bükk-h.</t>
  </si>
  <si>
    <t>8</t>
  </si>
  <si>
    <t>Gödöllői-d. Pestlőrinc - Rákoshegy - Rákoskeresztúr - Rákoscsaba - Pécel és vissza</t>
  </si>
  <si>
    <t>műút</t>
  </si>
  <si>
    <t>Budai-h. "A város peremén" telj.túra Solymár - Rózsika-f. - Virágos-ny. - Újlaki-h. - Hűvösvölgy - Nagy-Hárs-h. - Szépjuhászné - Kis-Kőfej - Csiki-h. - Budaörs Csiki csárda</t>
  </si>
  <si>
    <t>Cserhát. "Duna menti 35" telj.túra Vác - Deákvár - Naszály - Gyadai-rét - Katalinpuszta - Bik-kút - Naszály oldala - Vác</t>
  </si>
  <si>
    <t>Gerecse-h. "Gerecse 50" telj.túra Tatabánya - János-forrás - Baji-vh. - Tardos - Pusztamarót - Héreg - Bánya-h. - Koldusszállás - Kisréti-vh. - Panoráma út - Turul emlékmű - Tatabánya</t>
  </si>
  <si>
    <t>Rappai Sz.</t>
  </si>
  <si>
    <t>Mátéka L.</t>
  </si>
  <si>
    <t>Gödöllői-d. "Lemaradás 25" telj.túra Gödöllő palotakert - Bolnoka - Isaszeg - Honvédsírok - Bajtemetés - Pécel</t>
  </si>
  <si>
    <t>20</t>
  </si>
  <si>
    <t>Bakony-h. Várpalota - Inota - Baglyas-hegy - Csór - Iszkaszentgyörgy</t>
  </si>
  <si>
    <t>Bakony-h.</t>
  </si>
  <si>
    <t>Börzsöny-h. Zebegény - Vadaskert - Márianosztra - Csák-h. - Márianosztra - Merdesz-p. - Kóspallag - Peres - Deszkametsző-v. - Szokolya - Kismaros, Dunakeszi-alsó - Budapest</t>
  </si>
  <si>
    <t>terep</t>
  </si>
  <si>
    <t>Holpár Péter</t>
  </si>
  <si>
    <t>Kornis Katalin</t>
  </si>
  <si>
    <t>Budai-h. Alapítótúra 2 Szépvölgyi út - Feketesalak út - Nelli pihenő - Kötők padja - Alsó Jegenye-völgy - Hidegkúti út</t>
  </si>
  <si>
    <t>Ódor I.</t>
  </si>
  <si>
    <t>29</t>
  </si>
  <si>
    <t>Gödöllői-d. Gödöllő, egyetemi-erdő - Máriabesnyő - Domony völgy - Margita - Vácegres</t>
  </si>
  <si>
    <t>29-01</t>
  </si>
  <si>
    <t>Bodrogzug  Tokaj - Zsaró csatorna - Zalkod - Nagyfa - patkó - Holt-Bodrog - Fekete-tó - Zalkod - Zsaró-csatorna - Bodrog - Tokaj</t>
  </si>
  <si>
    <t>vízi</t>
  </si>
  <si>
    <t>álló</t>
  </si>
  <si>
    <t>Szabó Á.</t>
  </si>
  <si>
    <t>Szente Ildikó</t>
  </si>
  <si>
    <t>Szenttornyai Mária</t>
  </si>
  <si>
    <t>Bodrogzug</t>
  </si>
  <si>
    <t>13</t>
  </si>
  <si>
    <t>Börzsöny-h. Szokolya - Királyrét - Diósjenő - Királyháza - Kemence - Vámosmikola - Nagybörzsöny - Nagyirtáspuszta - Kóspallag - Királyrét - Szokolya</t>
  </si>
  <si>
    <t>Gödöllői-d. "Pest megye túristája" t.m. Kosd - Rád - Vácrátót - Őrbottyán - Vácegres</t>
  </si>
  <si>
    <t>27</t>
  </si>
  <si>
    <t>Pilis-h. "Kinizsi 25" telj.túra Csillaghegy - Ezüst-h. - Nagy-Kevély - Kevély-ny. - Csobánkai-műút - Hosszú-h. - Szántói-ny. - Pilis - Simon halála - Pilis-ny.</t>
  </si>
  <si>
    <t>1-2</t>
  </si>
  <si>
    <t>Dél-Duna-Tisza Köze  Rezét Kupa csapat és egyéni túraverseny</t>
  </si>
  <si>
    <t>21-22</t>
  </si>
  <si>
    <t>6</t>
  </si>
  <si>
    <t>Pilis-h. "Pilis 50" telj.túra Csillaghegy - Kevély-nyereg - Csobánka - Szurdok - Pilisszentkereszt - Mária-pad - Hoffman-kút - Dobogókő - Lajosforrás - Janda V. kh. - Pomáz</t>
  </si>
  <si>
    <t>Gödöllői-d. "Gödöllői kék" Bag vá. - Ménescsapás - Ebédlő út - Erzsébet-pihenő - Király-út - József főhrrceg arborétum - Gödöllői állami telepek vmh.</t>
  </si>
  <si>
    <t>Pesti síkság. "PMT" Péteri - Rózsahegy - Ócsai-szőlők - Égetőhegy - Ócsa v.áll.</t>
  </si>
  <si>
    <t>Pesti-síkság</t>
  </si>
  <si>
    <t>Budai-h. "Hármashatár-hegy 20" Görgényi út - Homok-hegy - Hársak-alja - Ördög-árok - Libanoni cédrus - Árpád-kilátó - Tábor-hegyi bg. - Virágos-ny. - H.H.Hegy - Glük F. út - Görgényi út</t>
  </si>
  <si>
    <t>Budai-h. Hűvösvölgy - Libanoni cédrus - Vitorlázó reptér - Virágos ny. - Erdőalja út</t>
  </si>
  <si>
    <t>Börzsöny-h. Diósjenő - Cigányvár - Foltán kereszt - Diósjenő - Sági út - Pénzásás - Nagyoroszi</t>
  </si>
  <si>
    <t xml:space="preserve">Vértes-h. "HÓ-Fejérke"telj.túra Csákberény - Ugró-vőlgy - Kató-h. - Piroska emlék - Csákberény </t>
  </si>
  <si>
    <t>Király J.</t>
  </si>
  <si>
    <t>Budai-h. Normafa - Makkosmária - Végvári-szikla - Sorrentó - Kies-v. - Farkas-h. - Piktortégla üregek - Budaörs</t>
  </si>
  <si>
    <t>Budai-h. Alsó-Jegenye-v. - Kálvária-h. - Szarvas-h. - Tök-h. - Csúcs-h. - Virágos-ny. - Pesthidegkút</t>
  </si>
  <si>
    <t>Somogyi N.</t>
  </si>
  <si>
    <t>Somogyi Nóra</t>
  </si>
  <si>
    <t>Mecsek-h. Tájékozódási Túraverseny</t>
  </si>
  <si>
    <t>táj.túravers.</t>
  </si>
  <si>
    <t>9</t>
  </si>
  <si>
    <t>Pilis-h. "Kevély alatti bolyongás" telj.túra Külső Bécsiút - Jenői-torony - Kevély-hegy oldala - Egri-vár - Teve-szikla - Kőpadok - Köves-bérc alja</t>
  </si>
  <si>
    <t>3-5</t>
  </si>
  <si>
    <t>Fertő-tó  Fertőd - Fertőboz,Gloriette - Balf,Savanyú-kút - Fertőrákos,Kőfejtő - Rust - Donnerskirchen,Franz Josef Warte - Neusiedl - Frauenkirchen - Podersdorf - Apetlon - Pamhagen - Fertőd</t>
  </si>
  <si>
    <t>Pilis-h.  Dobogókő - Hoffman-fogadó - Felső-ecset-hegy - Hamvas-kői-rét - Pilismarót - Hosszú-h. - Szakó-ny. - Teréz-pihenő - Dobogókő</t>
  </si>
  <si>
    <t>Börzsöny-h. Diósjenő - Závoz - Kámor - Csánki-kert - Bugyihó - Fonottság - Királyháza - Dobó-bérc - Cigányvár - Cseh-vár - Diósjenő</t>
  </si>
  <si>
    <t>Pilis-h. "Eötvös 30" telj.túra Pomáz - Lajosforrás - Tölgyikrek - Fagyoskatona - Pilisszentkereszt - Szurdok - Csobánka - Oszoly - Pomáz</t>
  </si>
  <si>
    <t>Budai-h. "Falasok(k) 25" telj.túra  Szépjuhászné - Kecske-hát - Remete-h. - Alsó Jegenye-völgy - Tök-h. - Újlaki-h. - Határ-ny. -Libanoni cédrus - Szépjuhászné</t>
  </si>
  <si>
    <t>2-3</t>
  </si>
  <si>
    <t>Soproni-h. Hohe Wand, Fertőhomoki séta, Nagycenki séta</t>
  </si>
  <si>
    <t>Soproni-h.</t>
  </si>
  <si>
    <t>16-18</t>
  </si>
  <si>
    <t>Bükk-h. Muhi,Ónod  Miskolctapolca, Avasi templom, Diósgyőri vár, Vadaspark Noszvaly</t>
  </si>
  <si>
    <t>21-25</t>
  </si>
  <si>
    <t>Keszthelyi-h. Balatonederics - Cser-tető - Büdös-kút - Pad-kő - Pető-h. - Gyenesdiás - Alsógyenes vm.  Körtúra a Kis-Balaton NP területén</t>
  </si>
  <si>
    <t>Keszthelyi-h.</t>
  </si>
  <si>
    <t>Visegrádi-h. Dömös - Vörös-hegyi-árok - Prépost-hegy - Szentfa kápolna - Rám-szakadék - Három-f. - Jász-h. üstöke - Teréz pihenő - Rezső-kilátó - Dobogókő, sípálya, Matyi büfé</t>
  </si>
  <si>
    <t>Visegrádi-h. "25 éves a teljesítménytúrázás"telj.túra Visegrád - Gőrgei Artúr-bérc - Nagy Villám - Sóstói-rét - Molli-pihenő - Pap-rét - Kárpát-f. - Öreg-vágás-h. - Dobogókő</t>
  </si>
  <si>
    <t xml:space="preserve"> </t>
  </si>
  <si>
    <t>4 -5</t>
  </si>
  <si>
    <t>Soproni-h.   Károly-kilátó - Ciklámen tanösvény - Sopronbánfalva -Glriett kilátó,  Bremberg bánya - Bányász emlékút</t>
  </si>
  <si>
    <t>városnézés</t>
  </si>
  <si>
    <t xml:space="preserve">Takács S. </t>
  </si>
  <si>
    <t>27-29</t>
  </si>
  <si>
    <t>Mátra-h. Mátraszentimre - Csörgő-patak-völgy - Ágasvár - Mátraszentistván - M.sz.imre, Galyatető - Mogyorós-orom - Csór-h. - Nyírjes-bérc - Galyatető, Vörösmarty th. -…..</t>
  </si>
  <si>
    <t>7-10</t>
  </si>
  <si>
    <t xml:space="preserve">Szlovák Paradicsom, Magas-Tátra. Csingó - Tamásfalvi kilátó - Hernád-áttörés - Csingó, Tarajka - Kis-Tarpataki-v. - Téry-ház - Vöröstorony-h. - Rabló-ház - Nagy-Tarpataki-v. - Ótátrafüred, Csorba-tó - Fátyol-vízesés - Ótátrafüred </t>
  </si>
  <si>
    <t>Bükk-h. Rókafarm - Bükkszentkereszt - Fehérkőlápa - Lillafüred - István barlang,  Rókafarm - Bodzás-rét - Lófő-tisztás - Bükkszentkereszt - Jubileumi út</t>
  </si>
  <si>
    <t>magashegyi</t>
  </si>
  <si>
    <t>völgyi</t>
  </si>
  <si>
    <t>Koszovácz Erzsébet</t>
  </si>
  <si>
    <t>Szlovák Paradicsom</t>
  </si>
  <si>
    <t>Gödöllői-d. "Corvin János Emléktúra" telj.túra  Erdőkrtes - Nagy-erdő - Kéri-hegy - Vácegres - Háromház - Margita - Erdőkertes</t>
  </si>
  <si>
    <t>Visegrádi-h. Esztergom vá. - Dömös - Visegrád - Tahitótfalu - Szentendre - Budapest</t>
  </si>
  <si>
    <t>22-30</t>
  </si>
  <si>
    <t>gyephavasi</t>
  </si>
  <si>
    <t>gleccser</t>
  </si>
  <si>
    <t>Magas - Tauern</t>
  </si>
  <si>
    <t>Magas-Tauer Wegern - Neuhaus - Wildkogelhaus - Bramberg - Weger,  Krimml - Hölzlahner - ….</t>
  </si>
  <si>
    <t>Pesti-Síkság  "PMT"  Ócsa - Délegyháza</t>
  </si>
  <si>
    <t>31-5</t>
  </si>
  <si>
    <t>Balaton - felvidék</t>
  </si>
  <si>
    <t xml:space="preserve">Balaton - felvidék  Balatonakarattya - Balatonfűzfő,Sér-hegy - Balatonalmádi - Felsőörs - Tihany - Balatonfüred </t>
  </si>
  <si>
    <t>Pesti-Síkság  "PMT"  Délegyháza - Majosháza - Szigetcsép</t>
  </si>
  <si>
    <t>5-13</t>
  </si>
  <si>
    <t>Dolomitok</t>
  </si>
  <si>
    <t>9-10</t>
  </si>
  <si>
    <t>Duna - Tisza - köze "PMT"  Szigetcsép - Szigetújfalu - Ráckeve - Dömsöd - Apaj-puszta - Dömsöd vá.</t>
  </si>
  <si>
    <t>Duna -Tisza - köze</t>
  </si>
  <si>
    <t>12-19</t>
  </si>
  <si>
    <t>Kuris Oszkár</t>
  </si>
  <si>
    <t>Szabó Lászlóné</t>
  </si>
  <si>
    <t>Dolomitok  Pordoi hágó - Rif.Fredarola - Rif.Vial del Pan - Rif. Porta Vescovo - Pordoi hágó.  ……</t>
  </si>
  <si>
    <t>Duna-völgye, Németország  Neuburg - Grünau - Ingolstadt - Neustadt - Kelheim - Poikam - Regensburg - Sossau - Deggendorf - Egging - Passau - Pyrawang</t>
  </si>
  <si>
    <t>K-Bakony  Kisgyón - Erdei szentély - Védett geológiai feltárás - Tűzköves árok - Hamuház - Csatkai-vágás - Kisgyón …</t>
  </si>
  <si>
    <t>26-28</t>
  </si>
  <si>
    <t>Alföld  Budapest - Jásszentandrás - Tiszafüred - Kisköre - Abádszalók - Tiszafüred</t>
  </si>
  <si>
    <t>Alföld</t>
  </si>
  <si>
    <t>K - Bakony</t>
  </si>
  <si>
    <t>Budai-h.  "Dunazug 300" kerékpáros körtúra  Rákoscsaba - Clark Ádám tér - Hűvösvölgy - Pesthidegkút - Solymár - Pilisszentiván - P.vörösvár - P.szántó - P.szentkereszt - Pomáz - Szentendre</t>
  </si>
  <si>
    <t>5-8</t>
  </si>
  <si>
    <t>Balaton  Raposka - Szentgyörgy-h. - Raposka, Badacsony - Kuruc-körút - Badacsony há. , Balatonfenyves - Fonyód - Sipos-h. - Balatonfenyves - ….</t>
  </si>
  <si>
    <t>Balaton</t>
  </si>
  <si>
    <t>Gödöllői-d. Rákoscsaba - Pécel - Maglód - Mende - Sűlysáp - Monor - Gyömrő - Rákoscsaba</t>
  </si>
  <si>
    <t>Pilis-h. MTSZ találkozó  Pilisszentkereszt - Zsivány-sziklák - Dobogókő - Szakó-nyereg - Rám-szakadék - Dömös</t>
  </si>
  <si>
    <t>Pilis-h. "Dunazug 300"  Szentendre - Dömörkapu - Pap-rét - Nagy-Villám - Lepence - Pilismarót - Esztergom</t>
  </si>
  <si>
    <t>Pilis-h.  Esztergom - Klastrompuszta - Leányvár - Tinnye - Sárisáp - Péliföldszentkereszt - Nyergesújfalu</t>
  </si>
  <si>
    <t>Visegrádi-h. Visegrád - Ördögmalom-vízesés - Mátyás-h. - Nagy-bükk - Jenő-kunyhó - Szarvas-bérc - Pilisszentlászló</t>
  </si>
  <si>
    <t>Perepatics Mária</t>
  </si>
  <si>
    <t>27-28</t>
  </si>
  <si>
    <t>Pilis-h. - Gerecse "Kinizsi 100" telj.túra Csillaghegy - Pilis-ny. - Dorog - Pilisszentkereszt - Nagy Gete - Mogyorosbánya - Bányahegy - Koldusszállás - Somlyóvári th. - Szárliget</t>
  </si>
  <si>
    <t>Perepatics</t>
  </si>
  <si>
    <t>Pilis-h.,Gerecse</t>
  </si>
  <si>
    <t>Börzsöny-h. "Nahát 30" telj.túra Nagymaros - Zebegény - Törökmezői halastó - Kövesmező - Nagymaros</t>
  </si>
  <si>
    <t>Budai-h. "A Gyermekvasút nyomában" telj.túra Széchenyi-h. - Normafa - Disznófő - Makkosmária - János-h. - Szépjuhászné - Hárs-h. - Nagyrét - Hűvösvölgy</t>
  </si>
  <si>
    <t>Budai-h. "Tojás 20" telj.túra Normafa - Disznófő-f - Árpád kilátó - Guckler szikla - Solymár</t>
  </si>
  <si>
    <t>Pilis-Visegrádi-h. "Vasas 25" telj.túra Pomáz - Kő-hegy - Vasas-szakadék - Lajos-f. - Dömör-kapu - Király-kút - Dobogókő</t>
  </si>
  <si>
    <t>3-4</t>
  </si>
  <si>
    <t>Gerecse-h. "Dunazug 300" Nyergesújfalu - Lábatlan - Süttő - Szomód - Tata - Vértestolna - Héreg - Zsámbék - Biatorbágy</t>
  </si>
  <si>
    <t>Kiskunság  Inárcs - Dabas - Sári - Borzas-puszta - Réce tanösvény - Apaj - Ráckeve - Pestlőrinc</t>
  </si>
  <si>
    <t>Kiskunság</t>
  </si>
  <si>
    <t>11-13</t>
  </si>
  <si>
    <t>Bakony-h. Zirc,könyvtár,múzeum,arborétum Tés,szélmalom Csesznek,vár - Zörög-h. - Kőpince-f. - Cuha-völgy - Aranyos-völgy - Csesznek  Csetény,kastély Jásd,vizimalom,Szentkút  Bakonynána,Gaja patak völgye</t>
  </si>
  <si>
    <t>Börzsöny-h." VIII.Börzsöny Vándortúra" telj.túra Márianosztra - Kopasz-h. - Bezina-rét - Nagyirtáspuszta - Száraz-fa-bérc - Bányapuszta - Csóványos - Spartacus kulcsosház - Királyrét</t>
  </si>
  <si>
    <t>Budai-h. "Dunazug 300"  Biatorbágy - Páty - Budakeszi - Szépjuhászné - Jánoshegy - Normafa - Városmajor - 0 km-kő - Városliget - Rákoscsaba</t>
  </si>
  <si>
    <t>Gödöllői-d. "A Gödöllői Dombság Csúcsai" Gödöllő Állami Telepek vá. - Király-út  - Juharos - Máriabesnyő - Pap Miska-kút - Babat-puszta - Gödöllő</t>
  </si>
  <si>
    <t>Alföld "Maléter Pál emléktúra 30" telj.túra Szigethalom -Tököl - Maléter Pál kopjafa - Szigetcsép - Tököli parkerdő - Szigethalom</t>
  </si>
  <si>
    <t>28</t>
  </si>
  <si>
    <t>Gödöllői-d. Angyalföld - Újpest - Káposztásmegyer - Dunakeszi,Szabadság-liget - Káposztásmegyer - Széles-dűlő - Megyer - Újpest - Angyalföld</t>
  </si>
  <si>
    <t>Pilis-h. Szentendre, skanzen - Kövecses-h. - Pilisszentlászló - Pap-rét - Vértes-mező - Vörös-kö - Álló-rét - Szentendre</t>
  </si>
  <si>
    <t xml:space="preserve">Gödöllői-d. Fótfürdő vm. - Fótújfalu - Fót-kisalag - Fóti adótorony - Kurjancs-dűlő - Fáy-présház - Fóti Somlyó tanösvény - Fótfürdő vm. </t>
  </si>
  <si>
    <t>Bolobás Zs.</t>
  </si>
  <si>
    <t>Budai-h. "Monoton Maraton" telj.túra Szépjuhászné - Nagy-Hárs-hegy oldala - Hárs-hegyi körút - Szépjuhászné útvonal 7-szer egymás után</t>
  </si>
  <si>
    <t>15-19</t>
  </si>
  <si>
    <t>Balaton-felvidék, Keszthelyi-h.  Balatonederics, Szigliget, Tapolca, Rezi, Lesencetomaj, Gyenesdiás</t>
  </si>
  <si>
    <t>Osztermann</t>
  </si>
  <si>
    <t>Börzsöny-h. "Julianus 20" telj.túra Nagymaros - Hegyes-tető - Törökmező - Kóspallagi elágazás - Márianosztra</t>
  </si>
  <si>
    <t>Velencei-h. "Pákozd IVV túra 20" Pákozd - Anikó-f. - Pogány-kő - Angelika-f. - Pap-h. - Pákozd</t>
  </si>
  <si>
    <t>28-1</t>
  </si>
  <si>
    <t>Aggteleki-karsztvidék Tornanádaska, Szabópallag, Jósvafő, Szögliget</t>
  </si>
  <si>
    <t>29-30</t>
  </si>
  <si>
    <t>Mátra-h. Gyöngyös - Mátrafüred - Mátraháza, Kékestető - Hatökörura - Galyatető - Csór-h. - Mátraháza</t>
  </si>
  <si>
    <t>14-29</t>
  </si>
  <si>
    <t>Keszthelyi-h., Balaton-felvidék, Déli Bakony, Somló</t>
  </si>
  <si>
    <t>Balaton-felvidék Lovas - Veszprémfajszi-kálvária - Koloska-f. - Csopak - Lovas</t>
  </si>
  <si>
    <t>Mrkl G.né</t>
  </si>
  <si>
    <t>Vértes-h. "Vértesi barangolások 30" telj.túra Gánt - Szőlő-h. - Pap-v. - Csáki-vár alja - Kőhányáspuszta - Gánt</t>
  </si>
  <si>
    <t>Vértes-h.</t>
  </si>
  <si>
    <t>Mátra-h. "Kós Károly em.t." "Kodály Zoltán em.t."  Mátraháza - Galyatető -M.háza, Ágasvár - Piszkéstető - Galyatető, Galyatető - Mátraalmás - Galyatető</t>
  </si>
  <si>
    <t>Budai-h."Budai kilátók" telj.túra Normafa - Erzsébet-kilátó - Kaán Károly-kilátó - Fekete-fej - Vörös-pocsolya - Tarnai-pihenö - Csergezán-kilátó - Nagykovácsi</t>
  </si>
  <si>
    <t>Visegrádi-h. "Kaán Károly Emléktúra" telj.túra Visegrád,komp - Apátkúti-völgy - Kaán Károly-f. - Pilisszentlászló - Rózas-h. oldala - Pap-rét - Moli-pihenő - Fekete-h. - Visegrád</t>
  </si>
  <si>
    <t>Ausztria,Salzburgerland  Grossglockner panorámaút, Edelweisspitze, Ferenc József magaslat, Pasterze gleccser, Kitzsteinhorn, Krimmler vízesés</t>
  </si>
  <si>
    <t>Ausztria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</si>
</sst>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mm/\ d\."/>
    <numFmt numFmtId="166" formatCode="mmmm\ d\."/>
    <numFmt numFmtId="167" formatCode="mmm/yyyy"/>
  </numFmts>
  <fonts count="24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49" fontId="7" fillId="2" borderId="4" xfId="0" applyNumberFormat="1" applyFont="1" applyFill="1" applyBorder="1" applyAlignment="1">
      <alignment horizontal="center" textRotation="90"/>
    </xf>
    <xf numFmtId="1" fontId="7" fillId="2" borderId="4" xfId="0" applyNumberFormat="1" applyFont="1" applyFill="1" applyBorder="1" applyAlignment="1">
      <alignment horizontal="center" textRotation="90"/>
    </xf>
    <xf numFmtId="49" fontId="7" fillId="0" borderId="3" xfId="0" applyNumberFormat="1" applyFont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3" fontId="7" fillId="2" borderId="4" xfId="0" applyNumberFormat="1" applyFont="1" applyFill="1" applyBorder="1" applyAlignment="1">
      <alignment horizontal="center" textRotation="90" wrapText="1"/>
    </xf>
    <xf numFmtId="3" fontId="7" fillId="2" borderId="4" xfId="0" applyNumberFormat="1" applyFont="1" applyFill="1" applyBorder="1" applyAlignment="1">
      <alignment horizontal="center" textRotation="90"/>
    </xf>
    <xf numFmtId="3" fontId="7" fillId="0" borderId="4" xfId="0" applyNumberFormat="1" applyFont="1" applyFill="1" applyBorder="1" applyAlignment="1">
      <alignment horizontal="center" textRotation="90" wrapText="1"/>
    </xf>
    <xf numFmtId="0" fontId="7" fillId="0" borderId="4" xfId="0" applyNumberFormat="1" applyFont="1" applyFill="1" applyBorder="1" applyAlignment="1">
      <alignment horizontal="center" textRotation="90" wrapText="1"/>
    </xf>
    <xf numFmtId="164" fontId="7" fillId="0" borderId="4" xfId="0" applyNumberFormat="1" applyFont="1" applyBorder="1" applyAlignment="1">
      <alignment horizontal="center" textRotation="90" wrapText="1"/>
    </xf>
    <xf numFmtId="1" fontId="7" fillId="0" borderId="4" xfId="0" applyNumberFormat="1" applyFont="1" applyBorder="1" applyAlignment="1">
      <alignment horizontal="center" textRotation="90" wrapText="1"/>
    </xf>
    <xf numFmtId="0" fontId="7" fillId="0" borderId="4" xfId="0" applyNumberFormat="1" applyFont="1" applyBorder="1" applyAlignment="1">
      <alignment horizontal="center" textRotation="90" wrapText="1"/>
    </xf>
    <xf numFmtId="0" fontId="7" fillId="2" borderId="4" xfId="0" applyNumberFormat="1" applyFont="1" applyFill="1" applyBorder="1" applyAlignment="1">
      <alignment horizontal="center" textRotation="90" wrapText="1"/>
    </xf>
    <xf numFmtId="3" fontId="7" fillId="2" borderId="5" xfId="0" applyNumberFormat="1" applyFont="1" applyFill="1" applyBorder="1" applyAlignment="1">
      <alignment horizontal="center" textRotation="90" wrapText="1"/>
    </xf>
    <xf numFmtId="1" fontId="8" fillId="0" borderId="0" xfId="0" applyNumberFormat="1" applyFont="1" applyBorder="1" applyAlignment="1">
      <alignment horizontal="left" textRotation="90"/>
    </xf>
    <xf numFmtId="0" fontId="8" fillId="0" borderId="0" xfId="0" applyFont="1" applyBorder="1" applyAlignment="1">
      <alignment/>
    </xf>
    <xf numFmtId="1" fontId="0" fillId="2" borderId="6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" fontId="0" fillId="2" borderId="1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0" fillId="2" borderId="1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2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textRotation="90"/>
    </xf>
    <xf numFmtId="49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textRotation="90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1" fontId="10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left" textRotation="90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" fontId="12" fillId="0" borderId="7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textRotation="90"/>
    </xf>
    <xf numFmtId="0" fontId="10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textRotation="90"/>
    </xf>
    <xf numFmtId="49" fontId="15" fillId="0" borderId="34" xfId="0" applyNumberFormat="1" applyFont="1" applyBorder="1" applyAlignment="1">
      <alignment horizontal="center" textRotation="90"/>
    </xf>
    <xf numFmtId="0" fontId="15" fillId="0" borderId="34" xfId="0" applyFont="1" applyBorder="1" applyAlignment="1">
      <alignment horizontal="center" wrapText="1"/>
    </xf>
    <xf numFmtId="1" fontId="15" fillId="0" borderId="34" xfId="0" applyNumberFormat="1" applyFont="1" applyBorder="1" applyAlignment="1">
      <alignment horizontal="center" textRotation="90"/>
    </xf>
    <xf numFmtId="49" fontId="15" fillId="0" borderId="35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5" fillId="0" borderId="34" xfId="0" applyFont="1" applyFill="1" applyBorder="1" applyAlignment="1">
      <alignment horizontal="center" textRotation="90" wrapText="1"/>
    </xf>
    <xf numFmtId="3" fontId="15" fillId="0" borderId="34" xfId="0" applyNumberFormat="1" applyFont="1" applyFill="1" applyBorder="1" applyAlignment="1">
      <alignment horizontal="center" textRotation="90" wrapText="1"/>
    </xf>
    <xf numFmtId="3" fontId="15" fillId="0" borderId="34" xfId="0" applyNumberFormat="1" applyFont="1" applyFill="1" applyBorder="1" applyAlignment="1">
      <alignment horizontal="center" textRotation="90"/>
    </xf>
    <xf numFmtId="0" fontId="15" fillId="0" borderId="34" xfId="0" applyNumberFormat="1" applyFont="1" applyFill="1" applyBorder="1" applyAlignment="1">
      <alignment horizontal="center" textRotation="90" wrapText="1"/>
    </xf>
    <xf numFmtId="1" fontId="15" fillId="0" borderId="34" xfId="0" applyNumberFormat="1" applyFont="1" applyBorder="1" applyAlignment="1">
      <alignment horizontal="center" textRotation="90" wrapText="1"/>
    </xf>
    <xf numFmtId="0" fontId="15" fillId="0" borderId="34" xfId="0" applyNumberFormat="1" applyFont="1" applyBorder="1" applyAlignment="1">
      <alignment horizontal="center" textRotation="90" wrapText="1"/>
    </xf>
    <xf numFmtId="164" fontId="15" fillId="0" borderId="34" xfId="0" applyNumberFormat="1" applyFont="1" applyBorder="1" applyAlignment="1">
      <alignment horizontal="center" textRotation="90" wrapText="1"/>
    </xf>
    <xf numFmtId="164" fontId="13" fillId="0" borderId="34" xfId="0" applyNumberFormat="1" applyFont="1" applyBorder="1" applyAlignment="1">
      <alignment horizontal="center" textRotation="90" wrapText="1"/>
    </xf>
    <xf numFmtId="3" fontId="15" fillId="0" borderId="34" xfId="0" applyNumberFormat="1" applyFont="1" applyBorder="1" applyAlignment="1">
      <alignment horizontal="center" textRotation="90" wrapText="1"/>
    </xf>
    <xf numFmtId="3" fontId="15" fillId="0" borderId="37" xfId="0" applyNumberFormat="1" applyFont="1" applyBorder="1" applyAlignment="1">
      <alignment horizontal="center" textRotation="90" wrapText="1"/>
    </xf>
    <xf numFmtId="1" fontId="15" fillId="0" borderId="35" xfId="0" applyNumberFormat="1" applyFont="1" applyBorder="1" applyAlignment="1">
      <alignment horizontal="left" textRotation="90"/>
    </xf>
    <xf numFmtId="1" fontId="13" fillId="0" borderId="35" xfId="0" applyNumberFormat="1" applyFont="1" applyBorder="1" applyAlignment="1">
      <alignment horizontal="center" textRotation="90"/>
    </xf>
    <xf numFmtId="1" fontId="15" fillId="0" borderId="38" xfId="0" applyNumberFormat="1" applyFont="1" applyBorder="1" applyAlignment="1">
      <alignment horizontal="left" textRotation="90"/>
    </xf>
    <xf numFmtId="1" fontId="17" fillId="0" borderId="35" xfId="0" applyNumberFormat="1" applyFont="1" applyBorder="1" applyAlignment="1">
      <alignment textRotation="90"/>
    </xf>
    <xf numFmtId="1" fontId="18" fillId="0" borderId="35" xfId="0" applyNumberFormat="1" applyFont="1" applyBorder="1" applyAlignment="1">
      <alignment textRotation="90"/>
    </xf>
    <xf numFmtId="1" fontId="14" fillId="0" borderId="35" xfId="0" applyNumberFormat="1" applyFont="1" applyBorder="1" applyAlignment="1">
      <alignment horizontal="left" textRotation="90"/>
    </xf>
    <xf numFmtId="0" fontId="15" fillId="0" borderId="39" xfId="0" applyFont="1" applyBorder="1" applyAlignment="1">
      <alignment/>
    </xf>
    <xf numFmtId="49" fontId="19" fillId="0" borderId="21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 wrapText="1"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40" xfId="0" applyBorder="1" applyAlignment="1">
      <alignment/>
    </xf>
    <xf numFmtId="0" fontId="0" fillId="0" borderId="40" xfId="0" applyFont="1" applyBorder="1" applyAlignment="1">
      <alignment horizontal="right"/>
    </xf>
    <xf numFmtId="1" fontId="14" fillId="0" borderId="34" xfId="0" applyNumberFormat="1" applyFont="1" applyBorder="1" applyAlignment="1">
      <alignment horizontal="center" textRotation="90"/>
    </xf>
    <xf numFmtId="1" fontId="14" fillId="0" borderId="35" xfId="0" applyNumberFormat="1" applyFont="1" applyBorder="1" applyAlignment="1">
      <alignment horizontal="center" textRotation="90"/>
    </xf>
    <xf numFmtId="1" fontId="0" fillId="0" borderId="35" xfId="0" applyNumberFormat="1" applyFont="1" applyBorder="1" applyAlignment="1">
      <alignment horizontal="center" textRotation="90"/>
    </xf>
    <xf numFmtId="1" fontId="10" fillId="0" borderId="0" xfId="0" applyNumberFormat="1" applyFont="1" applyBorder="1" applyAlignment="1">
      <alignment horizontal="center" textRotation="90"/>
    </xf>
    <xf numFmtId="1" fontId="17" fillId="0" borderId="34" xfId="0" applyNumberFormat="1" applyFont="1" applyBorder="1" applyAlignment="1">
      <alignment horizontal="center" textRotation="90"/>
    </xf>
    <xf numFmtId="1" fontId="17" fillId="0" borderId="35" xfId="0" applyNumberFormat="1" applyFont="1" applyBorder="1" applyAlignment="1">
      <alignment horizontal="center" textRotation="90"/>
    </xf>
    <xf numFmtId="1" fontId="17" fillId="0" borderId="39" xfId="0" applyNumberFormat="1" applyFont="1" applyBorder="1" applyAlignment="1">
      <alignment horizontal="center" textRotation="90"/>
    </xf>
    <xf numFmtId="165" fontId="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41" xfId="0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49" fontId="19" fillId="0" borderId="42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165" fontId="0" fillId="0" borderId="42" xfId="0" applyNumberFormat="1" applyFont="1" applyBorder="1" applyAlignment="1">
      <alignment horizontal="left"/>
    </xf>
    <xf numFmtId="1" fontId="0" fillId="0" borderId="42" xfId="0" applyNumberFormat="1" applyFont="1" applyBorder="1" applyAlignment="1">
      <alignment horizontal="left"/>
    </xf>
    <xf numFmtId="0" fontId="0" fillId="0" borderId="43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 wrapText="1"/>
    </xf>
    <xf numFmtId="0" fontId="19" fillId="0" borderId="41" xfId="0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65" fontId="0" fillId="0" borderId="2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1" fontId="10" fillId="0" borderId="47" xfId="0" applyNumberFormat="1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9" fillId="0" borderId="42" xfId="0" applyFont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64" fontId="15" fillId="0" borderId="2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" fontId="15" fillId="0" borderId="29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64" fontId="10" fillId="0" borderId="48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1" fillId="0" borderId="16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2" fillId="0" borderId="8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49" fontId="21" fillId="0" borderId="4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 vertical="center" wrapText="1"/>
    </xf>
    <xf numFmtId="1" fontId="21" fillId="0" borderId="47" xfId="0" applyNumberFormat="1" applyFont="1" applyBorder="1" applyAlignment="1">
      <alignment horizontal="center" vertical="center" wrapText="1"/>
    </xf>
    <xf numFmtId="1" fontId="21" fillId="0" borderId="48" xfId="0" applyNumberFormat="1" applyFont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164" fontId="21" fillId="0" borderId="48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 wrapText="1"/>
    </xf>
    <xf numFmtId="0" fontId="15" fillId="0" borderId="46" xfId="0" applyFont="1" applyBorder="1" applyAlignment="1">
      <alignment vertical="center" wrapText="1"/>
    </xf>
    <xf numFmtId="1" fontId="15" fillId="0" borderId="47" xfId="0" applyNumberFormat="1" applyFont="1" applyBorder="1" applyAlignment="1">
      <alignment horizontal="center" vertical="center" wrapText="1"/>
    </xf>
    <xf numFmtId="1" fontId="15" fillId="0" borderId="48" xfId="0" applyNumberFormat="1" applyFont="1" applyBorder="1" applyAlignment="1">
      <alignment horizontal="center" vertical="center" wrapText="1"/>
    </xf>
    <xf numFmtId="1" fontId="15" fillId="0" borderId="45" xfId="0" applyNumberFormat="1" applyFont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164" fontId="15" fillId="0" borderId="48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2" xfId="0" applyFont="1" applyBorder="1" applyAlignment="1">
      <alignment horizontal="left"/>
    </xf>
    <xf numFmtId="1" fontId="15" fillId="0" borderId="36" xfId="0" applyNumberFormat="1" applyFont="1" applyBorder="1" applyAlignment="1">
      <alignment horizontal="center" textRotation="90"/>
    </xf>
    <xf numFmtId="1" fontId="15" fillId="0" borderId="39" xfId="0" applyNumberFormat="1" applyFont="1" applyBorder="1" applyAlignment="1">
      <alignment horizontal="center" textRotation="90"/>
    </xf>
    <xf numFmtId="1" fontId="15" fillId="0" borderId="35" xfId="0" applyNumberFormat="1" applyFont="1" applyBorder="1" applyAlignment="1">
      <alignment horizontal="center" textRotation="90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textRotation="90"/>
    </xf>
    <xf numFmtId="0" fontId="7" fillId="0" borderId="54" xfId="0" applyNumberFormat="1" applyFont="1" applyBorder="1" applyAlignment="1">
      <alignment horizontal="center" textRotation="90"/>
    </xf>
    <xf numFmtId="0" fontId="7" fillId="0" borderId="3" xfId="0" applyNumberFormat="1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171"/>
  <sheetViews>
    <sheetView tabSelected="1" workbookViewId="0" topLeftCell="B1">
      <pane xSplit="14550" ySplit="2700" topLeftCell="AQ129" activePane="bottomLeft" state="split"/>
      <selection pane="topLeft" activeCell="S1" sqref="S1"/>
      <selection pane="topRight" activeCell="CF3" sqref="CF3"/>
      <selection pane="bottomLeft" activeCell="J152" sqref="J152"/>
      <selection pane="bottomRight" activeCell="BD104" sqref="BD104"/>
    </sheetView>
  </sheetViews>
  <sheetFormatPr defaultColWidth="9.140625" defaultRowHeight="12.75"/>
  <cols>
    <col min="1" max="1" width="3.28125" style="115" customWidth="1"/>
    <col min="2" max="2" width="2.421875" style="115" customWidth="1"/>
    <col min="3" max="3" width="4.00390625" style="116" customWidth="1"/>
    <col min="4" max="4" width="36.7109375" style="117" customWidth="1"/>
    <col min="5" max="5" width="2.7109375" style="118" customWidth="1"/>
    <col min="6" max="8" width="2.00390625" style="119" bestFit="1" customWidth="1"/>
    <col min="9" max="9" width="8.7109375" style="116" customWidth="1"/>
    <col min="10" max="10" width="7.8515625" style="120" customWidth="1"/>
    <col min="11" max="11" width="4.28125" style="121" customWidth="1"/>
    <col min="12" max="13" width="4.140625" style="121" hidden="1" customWidth="1"/>
    <col min="14" max="14" width="4.28125" style="121" customWidth="1"/>
    <col min="15" max="15" width="4.00390625" style="121" customWidth="1"/>
    <col min="16" max="16" width="3.140625" style="121" customWidth="1"/>
    <col min="17" max="17" width="2.8515625" style="121" customWidth="1"/>
    <col min="18" max="18" width="2.8515625" style="122" customWidth="1"/>
    <col min="19" max="19" width="4.421875" style="161" customWidth="1"/>
    <col min="20" max="20" width="4.140625" style="118" bestFit="1" customWidth="1"/>
    <col min="21" max="21" width="3.140625" style="115" customWidth="1"/>
    <col min="22" max="22" width="4.421875" style="161" customWidth="1"/>
    <col min="23" max="23" width="3.00390625" style="115" customWidth="1"/>
    <col min="24" max="24" width="5.00390625" style="172" customWidth="1"/>
    <col min="25" max="27" width="4.140625" style="115" hidden="1" customWidth="1"/>
    <col min="28" max="28" width="12.00390625" style="117" hidden="1" customWidth="1"/>
    <col min="29" max="29" width="4.140625" style="115" hidden="1" customWidth="1"/>
    <col min="30" max="30" width="2.8515625" style="123" customWidth="1"/>
    <col min="31" max="31" width="2.7109375" style="123" customWidth="1"/>
    <col min="32" max="32" width="3.140625" style="123" customWidth="1"/>
    <col min="33" max="33" width="9.421875" style="169" customWidth="1"/>
    <col min="34" max="34" width="2.57421875" style="163" customWidth="1"/>
    <col min="35" max="103" width="4.00390625" style="115" customWidth="1"/>
    <col min="104" max="104" width="3.140625" style="123" customWidth="1"/>
    <col min="105" max="123" width="4.00390625" style="115" customWidth="1"/>
    <col min="124" max="125" width="4.00390625" style="123" customWidth="1"/>
    <col min="126" max="16384" width="9.140625" style="117" customWidth="1"/>
  </cols>
  <sheetData>
    <row r="1" ht="12.75"/>
    <row r="2" spans="1:125" s="211" customFormat="1" ht="109.5" customHeight="1" thickBot="1">
      <c r="A2" s="189" t="s">
        <v>33</v>
      </c>
      <c r="B2" s="190" t="s">
        <v>34</v>
      </c>
      <c r="C2" s="190" t="s">
        <v>35</v>
      </c>
      <c r="D2" s="191" t="s">
        <v>36</v>
      </c>
      <c r="E2" s="192" t="s">
        <v>37</v>
      </c>
      <c r="F2" s="360" t="s">
        <v>38</v>
      </c>
      <c r="G2" s="361"/>
      <c r="H2" s="362"/>
      <c r="I2" s="193" t="s">
        <v>39</v>
      </c>
      <c r="J2" s="194" t="s">
        <v>1</v>
      </c>
      <c r="K2" s="195" t="s">
        <v>40</v>
      </c>
      <c r="L2" s="195" t="s">
        <v>41</v>
      </c>
      <c r="M2" s="195" t="s">
        <v>42</v>
      </c>
      <c r="N2" s="196" t="s">
        <v>43</v>
      </c>
      <c r="O2" s="197" t="s">
        <v>44</v>
      </c>
      <c r="P2" s="195" t="s">
        <v>47</v>
      </c>
      <c r="Q2" s="196" t="s">
        <v>48</v>
      </c>
      <c r="R2" s="198" t="s">
        <v>49</v>
      </c>
      <c r="S2" s="201" t="s">
        <v>50</v>
      </c>
      <c r="T2" s="199" t="s">
        <v>62</v>
      </c>
      <c r="U2" s="200" t="s">
        <v>52</v>
      </c>
      <c r="V2" s="201" t="s">
        <v>53</v>
      </c>
      <c r="W2" s="200" t="s">
        <v>54</v>
      </c>
      <c r="X2" s="202" t="s">
        <v>55</v>
      </c>
      <c r="Y2" s="199" t="s">
        <v>56</v>
      </c>
      <c r="Z2" s="199" t="s">
        <v>57</v>
      </c>
      <c r="AA2" s="199" t="s">
        <v>58</v>
      </c>
      <c r="AB2" s="203" t="s">
        <v>59</v>
      </c>
      <c r="AC2" s="204" t="s">
        <v>60</v>
      </c>
      <c r="AD2" s="205" t="s">
        <v>56</v>
      </c>
      <c r="AE2" s="205" t="s">
        <v>58</v>
      </c>
      <c r="AF2" s="205" t="s">
        <v>63</v>
      </c>
      <c r="AG2" s="206" t="s">
        <v>59</v>
      </c>
      <c r="AH2" s="207" t="s">
        <v>60</v>
      </c>
      <c r="AI2" s="230" t="s">
        <v>74</v>
      </c>
      <c r="AJ2" s="230" t="s">
        <v>118</v>
      </c>
      <c r="AK2" s="228" t="s">
        <v>68</v>
      </c>
      <c r="AL2" s="228" t="s">
        <v>67</v>
      </c>
      <c r="AM2" s="228" t="s">
        <v>66</v>
      </c>
      <c r="AN2" s="228" t="s">
        <v>75</v>
      </c>
      <c r="AO2" s="228" t="s">
        <v>76</v>
      </c>
      <c r="AP2" s="228" t="s">
        <v>69</v>
      </c>
      <c r="AQ2" s="228" t="s">
        <v>70</v>
      </c>
      <c r="AR2" s="228" t="s">
        <v>77</v>
      </c>
      <c r="AS2" s="228" t="s">
        <v>71</v>
      </c>
      <c r="AT2" s="228" t="s">
        <v>78</v>
      </c>
      <c r="AU2" s="228" t="s">
        <v>79</v>
      </c>
      <c r="AV2" s="228" t="s">
        <v>80</v>
      </c>
      <c r="AW2" s="228" t="s">
        <v>81</v>
      </c>
      <c r="AX2" s="228" t="s">
        <v>72</v>
      </c>
      <c r="AY2" s="228" t="s">
        <v>73</v>
      </c>
      <c r="AZ2" s="228" t="s">
        <v>82</v>
      </c>
      <c r="BA2" s="228" t="s">
        <v>83</v>
      </c>
      <c r="BB2" s="228" t="s">
        <v>217</v>
      </c>
      <c r="BC2" s="228" t="s">
        <v>247</v>
      </c>
      <c r="BD2" s="228" t="s">
        <v>84</v>
      </c>
      <c r="BE2" s="228" t="s">
        <v>85</v>
      </c>
      <c r="BF2" s="228" t="s">
        <v>86</v>
      </c>
      <c r="BG2" s="228" t="s">
        <v>87</v>
      </c>
      <c r="BH2" s="228" t="s">
        <v>88</v>
      </c>
      <c r="BI2" s="228" t="s">
        <v>136</v>
      </c>
      <c r="BJ2" s="228" t="s">
        <v>89</v>
      </c>
      <c r="BK2" s="229" t="s">
        <v>90</v>
      </c>
      <c r="BL2" s="228" t="s">
        <v>91</v>
      </c>
      <c r="BM2" s="228" t="s">
        <v>248</v>
      </c>
      <c r="BN2" s="228" t="s">
        <v>315</v>
      </c>
      <c r="BO2" s="228" t="s">
        <v>205</v>
      </c>
      <c r="BP2" s="228" t="s">
        <v>222</v>
      </c>
      <c r="BQ2" s="228" t="s">
        <v>92</v>
      </c>
      <c r="BR2" s="229" t="s">
        <v>93</v>
      </c>
      <c r="BS2" s="229" t="s">
        <v>335</v>
      </c>
      <c r="BT2" s="229" t="s">
        <v>187</v>
      </c>
      <c r="BU2" s="228" t="s">
        <v>94</v>
      </c>
      <c r="BV2" s="228" t="s">
        <v>95</v>
      </c>
      <c r="BW2" s="228" t="s">
        <v>96</v>
      </c>
      <c r="BX2" s="228" t="s">
        <v>97</v>
      </c>
      <c r="BY2" s="228" t="s">
        <v>98</v>
      </c>
      <c r="BZ2" s="228" t="s">
        <v>99</v>
      </c>
      <c r="CA2" s="228" t="s">
        <v>100</v>
      </c>
      <c r="CB2" s="228" t="s">
        <v>101</v>
      </c>
      <c r="CC2" s="228" t="s">
        <v>102</v>
      </c>
      <c r="CD2" s="228" t="s">
        <v>103</v>
      </c>
      <c r="CE2" s="228" t="s">
        <v>104</v>
      </c>
      <c r="CF2" s="228" t="s">
        <v>353</v>
      </c>
      <c r="CG2" s="228" t="s">
        <v>105</v>
      </c>
      <c r="CH2" s="228" t="s">
        <v>106</v>
      </c>
      <c r="CI2" s="228" t="s">
        <v>107</v>
      </c>
      <c r="CJ2" s="228" t="s">
        <v>282</v>
      </c>
      <c r="CK2" s="228" t="s">
        <v>108</v>
      </c>
      <c r="CL2" s="228" t="s">
        <v>336</v>
      </c>
      <c r="CM2" s="228" t="s">
        <v>109</v>
      </c>
      <c r="CN2" s="228" t="s">
        <v>258</v>
      </c>
      <c r="CO2" s="228" t="s">
        <v>259</v>
      </c>
      <c r="CP2" s="228" t="s">
        <v>212</v>
      </c>
      <c r="CQ2" s="228" t="s">
        <v>110</v>
      </c>
      <c r="CR2" s="228" t="s">
        <v>111</v>
      </c>
      <c r="CS2" s="228" t="s">
        <v>112</v>
      </c>
      <c r="CT2" s="228" t="s">
        <v>197</v>
      </c>
      <c r="CU2" s="228" t="s">
        <v>113</v>
      </c>
      <c r="CV2" s="228" t="s">
        <v>114</v>
      </c>
      <c r="CW2" s="228" t="s">
        <v>115</v>
      </c>
      <c r="CX2" s="229" t="s">
        <v>116</v>
      </c>
      <c r="CY2" s="229"/>
      <c r="CZ2" s="209" t="s">
        <v>117</v>
      </c>
      <c r="DA2" s="225" t="s">
        <v>74</v>
      </c>
      <c r="DB2" s="225" t="s">
        <v>118</v>
      </c>
      <c r="DC2" s="224" t="s">
        <v>76</v>
      </c>
      <c r="DD2" s="224" t="s">
        <v>119</v>
      </c>
      <c r="DE2" s="224" t="s">
        <v>80</v>
      </c>
      <c r="DF2" s="224" t="s">
        <v>81</v>
      </c>
      <c r="DG2" s="224" t="s">
        <v>120</v>
      </c>
      <c r="DH2" s="224" t="s">
        <v>121</v>
      </c>
      <c r="DI2" s="224" t="s">
        <v>91</v>
      </c>
      <c r="DJ2" s="224" t="s">
        <v>122</v>
      </c>
      <c r="DK2" s="224" t="s">
        <v>123</v>
      </c>
      <c r="DL2" s="224" t="s">
        <v>203</v>
      </c>
      <c r="DM2" s="224" t="s">
        <v>124</v>
      </c>
      <c r="DN2" s="224" t="s">
        <v>125</v>
      </c>
      <c r="DO2" s="224" t="s">
        <v>126</v>
      </c>
      <c r="DP2" s="226" t="s">
        <v>127</v>
      </c>
      <c r="DQ2" s="226" t="s">
        <v>204</v>
      </c>
      <c r="DR2" s="224" t="s">
        <v>128</v>
      </c>
      <c r="DS2" s="224" t="s">
        <v>129</v>
      </c>
      <c r="DT2" s="210"/>
      <c r="DU2" s="208"/>
    </row>
    <row r="3" spans="1:126" s="130" customFormat="1" ht="12.75" customHeight="1" thickTop="1">
      <c r="A3" s="178">
        <v>1</v>
      </c>
      <c r="B3" s="179">
        <v>1</v>
      </c>
      <c r="C3" s="180" t="s">
        <v>65</v>
      </c>
      <c r="D3" s="181" t="s">
        <v>141</v>
      </c>
      <c r="E3" s="124">
        <v>1</v>
      </c>
      <c r="F3" s="124">
        <v>1</v>
      </c>
      <c r="G3" s="182">
        <v>0</v>
      </c>
      <c r="H3" s="183">
        <v>1</v>
      </c>
      <c r="I3" s="125" t="str">
        <f>CONCATENATE(segédtábla!H5)</f>
        <v>gyalogos</v>
      </c>
      <c r="J3" s="126" t="str">
        <f>CONCATENATE(segédtábla!I5,"",segédtábla!J5)</f>
        <v>téli</v>
      </c>
      <c r="K3" s="184">
        <v>6</v>
      </c>
      <c r="L3" s="127"/>
      <c r="M3" s="127"/>
      <c r="N3" s="184">
        <v>200</v>
      </c>
      <c r="O3" s="184"/>
      <c r="P3" s="184"/>
      <c r="Q3" s="128">
        <f>(CONCATENATE(segédtábla!S5))</f>
      </c>
      <c r="R3" s="128"/>
      <c r="S3" s="129">
        <f>SUM(segédtábla!U5)</f>
        <v>13</v>
      </c>
      <c r="T3" s="128" t="str">
        <f>(CONCATENATE(segédtábla!V5))</f>
        <v>1,1</v>
      </c>
      <c r="U3" s="128">
        <f>(CONCATENATE(segédtábla!W5))</f>
      </c>
      <c r="V3" s="129">
        <f>SUM(segédtábla!X5)</f>
        <v>14.3</v>
      </c>
      <c r="W3" s="185"/>
      <c r="X3" s="173">
        <f>SUM(segédtábla!Z5)</f>
        <v>14.3</v>
      </c>
      <c r="Y3" s="185"/>
      <c r="Z3" s="185"/>
      <c r="AA3" s="185"/>
      <c r="AB3" s="181"/>
      <c r="AC3" s="186"/>
      <c r="AD3" s="179">
        <v>4</v>
      </c>
      <c r="AE3" s="185">
        <v>8</v>
      </c>
      <c r="AF3" s="185">
        <v>0</v>
      </c>
      <c r="AG3" s="187" t="s">
        <v>195</v>
      </c>
      <c r="AH3" s="188">
        <v>5</v>
      </c>
      <c r="AI3" s="182"/>
      <c r="AJ3" s="182"/>
      <c r="AK3" s="182"/>
      <c r="AL3" s="182"/>
      <c r="AM3" s="182"/>
      <c r="AN3" s="182"/>
      <c r="AO3" s="182"/>
      <c r="AP3" s="182"/>
      <c r="AQ3" s="182">
        <f>X3+AH3</f>
        <v>19.3</v>
      </c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>
        <f>X3</f>
        <v>14.3</v>
      </c>
      <c r="CL3" s="182"/>
      <c r="CM3" s="182"/>
      <c r="CN3" s="182"/>
      <c r="CO3" s="182"/>
      <c r="CP3" s="182"/>
      <c r="CQ3" s="182"/>
      <c r="CR3" s="182"/>
      <c r="CS3" s="182">
        <f>X3</f>
        <v>14.3</v>
      </c>
      <c r="CT3" s="182">
        <f>X3</f>
        <v>14.3</v>
      </c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245"/>
    </row>
    <row r="4" spans="1:125" s="130" customFormat="1" ht="12.75" customHeight="1">
      <c r="A4" s="131"/>
      <c r="B4" s="132">
        <v>1</v>
      </c>
      <c r="C4" s="133" t="s">
        <v>137</v>
      </c>
      <c r="D4" s="134" t="s">
        <v>140</v>
      </c>
      <c r="E4" s="135">
        <v>1</v>
      </c>
      <c r="F4" s="135">
        <v>1</v>
      </c>
      <c r="G4" s="140">
        <v>1</v>
      </c>
      <c r="H4" s="141">
        <v>1</v>
      </c>
      <c r="I4" s="125" t="str">
        <f>CONCATENATE(segédtábla!H6)</f>
        <v>gyalogos</v>
      </c>
      <c r="J4" s="126" t="str">
        <f>CONCATENATE(segédtábla!I6,"",segédtábla!J6)</f>
        <v>telj.túratéli</v>
      </c>
      <c r="K4" s="136">
        <v>20.01</v>
      </c>
      <c r="L4" s="127"/>
      <c r="M4" s="127"/>
      <c r="N4" s="136">
        <v>890</v>
      </c>
      <c r="O4" s="136"/>
      <c r="P4" s="136"/>
      <c r="Q4" s="128">
        <f>(CONCATENATE(segédtábla!S6))</f>
      </c>
      <c r="R4" s="128"/>
      <c r="S4" s="129">
        <f>SUM(segédtábla!U6)</f>
        <v>47.815</v>
      </c>
      <c r="T4" s="128">
        <f>(CONCATENATE(segédtábla!V6))</f>
      </c>
      <c r="U4" s="128" t="str">
        <f>(CONCATENATE(segédtábla!W6))</f>
        <v>1,4</v>
      </c>
      <c r="V4" s="129">
        <f>SUM(segédtábla!X6)</f>
        <v>66.94099999999999</v>
      </c>
      <c r="W4" s="137"/>
      <c r="X4" s="173">
        <f>SUM(segédtábla!Z6)</f>
        <v>66.94099999999999</v>
      </c>
      <c r="Y4" s="137"/>
      <c r="Z4" s="137"/>
      <c r="AA4" s="137"/>
      <c r="AB4" s="134"/>
      <c r="AC4" s="138"/>
      <c r="AD4" s="132">
        <v>4</v>
      </c>
      <c r="AE4" s="137">
        <v>9</v>
      </c>
      <c r="AF4" s="137">
        <v>50.5</v>
      </c>
      <c r="AG4" s="168" t="s">
        <v>139</v>
      </c>
      <c r="AH4" s="164">
        <v>5</v>
      </c>
      <c r="AI4" s="140"/>
      <c r="AJ4" s="140"/>
      <c r="AK4" s="140"/>
      <c r="AL4" s="140"/>
      <c r="AM4" s="140"/>
      <c r="AN4" s="140"/>
      <c r="AO4" s="140"/>
      <c r="AP4" s="140"/>
      <c r="AQ4" s="140">
        <f>X4</f>
        <v>66.94099999999999</v>
      </c>
      <c r="AR4" s="140"/>
      <c r="AS4" s="140"/>
      <c r="AT4" s="140"/>
      <c r="AU4" s="140"/>
      <c r="AV4" s="140"/>
      <c r="AW4" s="140"/>
      <c r="AX4" s="140"/>
      <c r="AY4" s="140">
        <f>X4+AH4</f>
        <v>71.94099999999999</v>
      </c>
      <c r="AZ4" s="140"/>
      <c r="BA4" s="140"/>
      <c r="BB4" s="140"/>
      <c r="BC4" s="140"/>
      <c r="BD4" s="140">
        <f>X4</f>
        <v>66.94099999999999</v>
      </c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>
        <f>X4</f>
        <v>66.94099999999999</v>
      </c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>
        <f>X4</f>
        <v>66.94099999999999</v>
      </c>
      <c r="DI4" s="140">
        <f>X4</f>
        <v>66.94099999999999</v>
      </c>
      <c r="DJ4" s="140"/>
      <c r="DK4" s="140"/>
      <c r="DL4" s="140"/>
      <c r="DM4" s="140"/>
      <c r="DN4" s="140"/>
      <c r="DO4" s="140"/>
      <c r="DP4" s="140">
        <f>X4</f>
        <v>66.94099999999999</v>
      </c>
      <c r="DQ4" s="140"/>
      <c r="DR4" s="140">
        <f>X4</f>
        <v>66.94099999999999</v>
      </c>
      <c r="DS4" s="140">
        <f>X4</f>
        <v>66.94099999999999</v>
      </c>
      <c r="DT4" s="140"/>
      <c r="DU4" s="140"/>
    </row>
    <row r="5" spans="1:125" s="130" customFormat="1" ht="12.75" customHeight="1">
      <c r="A5" s="131"/>
      <c r="B5" s="132">
        <v>1</v>
      </c>
      <c r="C5" s="133" t="s">
        <v>137</v>
      </c>
      <c r="D5" s="134" t="s">
        <v>200</v>
      </c>
      <c r="E5" s="135">
        <v>1</v>
      </c>
      <c r="F5" s="135">
        <v>1</v>
      </c>
      <c r="G5" s="140">
        <v>0</v>
      </c>
      <c r="H5" s="141">
        <v>1</v>
      </c>
      <c r="I5" s="125" t="s">
        <v>3</v>
      </c>
      <c r="J5" s="126" t="s">
        <v>201</v>
      </c>
      <c r="K5" s="136">
        <v>26</v>
      </c>
      <c r="L5" s="127"/>
      <c r="M5" s="127"/>
      <c r="N5" s="136">
        <v>950</v>
      </c>
      <c r="O5" s="136"/>
      <c r="P5" s="136"/>
      <c r="Q5" s="128"/>
      <c r="R5" s="128"/>
      <c r="S5" s="129">
        <v>58</v>
      </c>
      <c r="T5" s="128">
        <v>1.1</v>
      </c>
      <c r="U5" s="128"/>
      <c r="V5" s="129">
        <v>63.8</v>
      </c>
      <c r="W5" s="137"/>
      <c r="X5" s="173">
        <v>63.8</v>
      </c>
      <c r="Y5" s="137"/>
      <c r="Z5" s="137"/>
      <c r="AA5" s="137"/>
      <c r="AB5" s="134"/>
      <c r="AC5" s="138"/>
      <c r="AD5" s="132">
        <v>1</v>
      </c>
      <c r="AE5" s="137">
        <v>5</v>
      </c>
      <c r="AF5" s="137">
        <v>58</v>
      </c>
      <c r="AG5" s="168" t="s">
        <v>239</v>
      </c>
      <c r="AH5" s="164">
        <v>3</v>
      </c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>
        <f>X5+AH5</f>
        <v>66.8</v>
      </c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</row>
    <row r="6" spans="1:125" s="287" customFormat="1" ht="12.75" customHeight="1">
      <c r="A6" s="268"/>
      <c r="B6" s="269">
        <v>1</v>
      </c>
      <c r="C6" s="270" t="s">
        <v>137</v>
      </c>
      <c r="D6" s="271" t="s">
        <v>275</v>
      </c>
      <c r="E6" s="272">
        <v>1</v>
      </c>
      <c r="F6" s="272">
        <v>1</v>
      </c>
      <c r="G6" s="273">
        <v>0</v>
      </c>
      <c r="H6" s="274">
        <v>1</v>
      </c>
      <c r="I6" s="275" t="s">
        <v>3</v>
      </c>
      <c r="J6" s="276" t="s">
        <v>201</v>
      </c>
      <c r="K6" s="277">
        <v>8</v>
      </c>
      <c r="L6" s="278"/>
      <c r="M6" s="278"/>
      <c r="N6" s="277">
        <v>310</v>
      </c>
      <c r="O6" s="277"/>
      <c r="P6" s="277"/>
      <c r="Q6" s="279"/>
      <c r="R6" s="279"/>
      <c r="S6" s="280">
        <v>18.2</v>
      </c>
      <c r="T6" s="279">
        <v>1.1</v>
      </c>
      <c r="U6" s="279"/>
      <c r="V6" s="280">
        <v>20</v>
      </c>
      <c r="W6" s="281"/>
      <c r="X6" s="173">
        <v>20</v>
      </c>
      <c r="Y6" s="281"/>
      <c r="Z6" s="281"/>
      <c r="AA6" s="281"/>
      <c r="AB6" s="271"/>
      <c r="AC6" s="282"/>
      <c r="AD6" s="269">
        <v>2</v>
      </c>
      <c r="AE6" s="281">
        <v>11</v>
      </c>
      <c r="AF6" s="281">
        <v>21</v>
      </c>
      <c r="AG6" s="283" t="s">
        <v>250</v>
      </c>
      <c r="AH6" s="288">
        <v>5</v>
      </c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>
        <f>X6</f>
        <v>20</v>
      </c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>
        <f>X6+AH6</f>
        <v>25</v>
      </c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</row>
    <row r="7" spans="1:127" s="130" customFormat="1" ht="12.75" customHeight="1">
      <c r="A7" s="131"/>
      <c r="B7" s="132">
        <v>1</v>
      </c>
      <c r="C7" s="133" t="s">
        <v>145</v>
      </c>
      <c r="D7" s="134" t="s">
        <v>147</v>
      </c>
      <c r="E7" s="135">
        <v>5</v>
      </c>
      <c r="F7" s="135">
        <v>5</v>
      </c>
      <c r="G7" s="140">
        <v>0</v>
      </c>
      <c r="H7" s="141">
        <v>0</v>
      </c>
      <c r="I7" s="125" t="str">
        <f>CONCATENATE(segédtábla!H7)</f>
        <v>sí</v>
      </c>
      <c r="J7" s="126" t="s">
        <v>148</v>
      </c>
      <c r="K7" s="136"/>
      <c r="L7" s="127"/>
      <c r="M7" s="127"/>
      <c r="N7" s="136"/>
      <c r="O7" s="136"/>
      <c r="P7" s="136">
        <v>30</v>
      </c>
      <c r="Q7" s="128">
        <f>(CONCATENATE(segédtábla!S7))</f>
      </c>
      <c r="R7" s="128"/>
      <c r="S7" s="129">
        <f>SUM(segédtábla!U7)</f>
        <v>210</v>
      </c>
      <c r="T7" s="128" t="str">
        <f>(CONCATENATE(segédtábla!V7))</f>
        <v>1</v>
      </c>
      <c r="U7" s="128">
        <f>(CONCATENATE(segédtábla!W7))</f>
      </c>
      <c r="V7" s="129">
        <f>SUM(segédtábla!X7)</f>
        <v>210</v>
      </c>
      <c r="W7" s="137"/>
      <c r="X7" s="173">
        <f>SUM(segédtábla!Z7)</f>
        <v>210</v>
      </c>
      <c r="Y7" s="137"/>
      <c r="Z7" s="137"/>
      <c r="AA7" s="137"/>
      <c r="AB7" s="134"/>
      <c r="AC7" s="138"/>
      <c r="AD7" s="132">
        <v>6</v>
      </c>
      <c r="AE7" s="137">
        <v>6</v>
      </c>
      <c r="AF7" s="137">
        <v>210</v>
      </c>
      <c r="AG7" s="168" t="s">
        <v>194</v>
      </c>
      <c r="AH7" s="165">
        <v>30</v>
      </c>
      <c r="AI7" s="140"/>
      <c r="AJ7" s="140"/>
      <c r="AK7" s="140"/>
      <c r="AL7" s="140"/>
      <c r="AM7" s="140">
        <f>X7</f>
        <v>210</v>
      </c>
      <c r="AN7" s="140"/>
      <c r="AO7" s="140"/>
      <c r="AP7" s="140"/>
      <c r="AQ7" s="140">
        <f>X7</f>
        <v>210</v>
      </c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>
        <f>X7+AH7</f>
        <v>240</v>
      </c>
      <c r="BG7" s="140">
        <f>X7</f>
        <v>210</v>
      </c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>
        <f>X7</f>
        <v>210</v>
      </c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245"/>
      <c r="DW7" s="245"/>
    </row>
    <row r="8" spans="1:125" s="130" customFormat="1" ht="12.75" customHeight="1">
      <c r="A8" s="131"/>
      <c r="B8" s="132"/>
      <c r="C8" s="133"/>
      <c r="D8" s="134"/>
      <c r="E8" s="135">
        <v>1</v>
      </c>
      <c r="F8" s="135">
        <v>1</v>
      </c>
      <c r="G8" s="140">
        <v>0</v>
      </c>
      <c r="H8" s="141">
        <v>1</v>
      </c>
      <c r="I8" s="125" t="str">
        <f>CONCATENATE(segédtábla!H8)</f>
        <v>gyalogos</v>
      </c>
      <c r="J8" s="126" t="str">
        <f>CONCATENATE(segédtábla!I8,"",segédtábla!J8)</f>
        <v>téli</v>
      </c>
      <c r="K8" s="136">
        <v>7</v>
      </c>
      <c r="L8" s="127"/>
      <c r="M8" s="127"/>
      <c r="N8" s="136">
        <v>500</v>
      </c>
      <c r="O8" s="136"/>
      <c r="P8" s="136"/>
      <c r="Q8" s="128">
        <f>(CONCATENATE(segédtábla!S8))</f>
      </c>
      <c r="R8" s="128"/>
      <c r="S8" s="129">
        <f>SUM(segédtábla!U8)</f>
        <v>20.5</v>
      </c>
      <c r="T8" s="128" t="str">
        <f>(CONCATENATE(segédtábla!V8))</f>
        <v>1,1</v>
      </c>
      <c r="U8" s="128">
        <f>(CONCATENATE(segédtábla!W8))</f>
      </c>
      <c r="V8" s="129">
        <f>SUM(segédtábla!X8)</f>
        <v>22.55</v>
      </c>
      <c r="W8" s="137"/>
      <c r="X8" s="173">
        <f>SUM(segédtábla!Z8)</f>
        <v>22.55</v>
      </c>
      <c r="Y8" s="137"/>
      <c r="Z8" s="137"/>
      <c r="AA8" s="137"/>
      <c r="AB8" s="134"/>
      <c r="AC8" s="138"/>
      <c r="AD8" s="141">
        <v>6</v>
      </c>
      <c r="AE8" s="139">
        <v>6</v>
      </c>
      <c r="AF8" s="137">
        <v>23.5</v>
      </c>
      <c r="AG8" s="168"/>
      <c r="AH8" s="164"/>
      <c r="AI8" s="140"/>
      <c r="AJ8" s="140"/>
      <c r="AK8" s="140"/>
      <c r="AL8" s="140"/>
      <c r="AM8" s="140">
        <f>X8</f>
        <v>22.55</v>
      </c>
      <c r="AN8" s="140"/>
      <c r="AO8" s="140"/>
      <c r="AP8" s="140"/>
      <c r="AQ8" s="140">
        <f>X8</f>
        <v>22.55</v>
      </c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>
        <f>X8</f>
        <v>22.55</v>
      </c>
      <c r="BG8" s="140">
        <f>X8</f>
        <v>22.55</v>
      </c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>
        <f>X8</f>
        <v>22.55</v>
      </c>
      <c r="CC8" s="140">
        <f>X8</f>
        <v>22.55</v>
      </c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</row>
    <row r="9" spans="1:125" s="130" customFormat="1" ht="12.75" customHeight="1">
      <c r="A9" s="131"/>
      <c r="B9" s="132">
        <v>1</v>
      </c>
      <c r="C9" s="133" t="s">
        <v>149</v>
      </c>
      <c r="D9" s="134" t="s">
        <v>150</v>
      </c>
      <c r="E9" s="135">
        <v>1</v>
      </c>
      <c r="F9" s="135">
        <v>1</v>
      </c>
      <c r="G9" s="140">
        <v>0</v>
      </c>
      <c r="H9" s="142">
        <v>1</v>
      </c>
      <c r="I9" s="125" t="str">
        <f>CONCATENATE(segédtábla!H9)</f>
        <v>gyalogos</v>
      </c>
      <c r="J9" s="126" t="str">
        <f>CONCATENATE(segédtábla!I9,"",segédtábla!J9)</f>
        <v>téli</v>
      </c>
      <c r="K9" s="136">
        <v>15</v>
      </c>
      <c r="L9" s="127"/>
      <c r="M9" s="127"/>
      <c r="N9" s="136">
        <v>0</v>
      </c>
      <c r="O9" s="136"/>
      <c r="P9" s="136"/>
      <c r="Q9" s="128">
        <f>(CONCATENATE(segédtábla!S9))</f>
      </c>
      <c r="R9" s="128"/>
      <c r="S9" s="129">
        <f>SUM(segédtábla!U9)</f>
        <v>22.5</v>
      </c>
      <c r="T9" s="128" t="str">
        <f>(CONCATENATE(segédtábla!V9))</f>
        <v>1,1</v>
      </c>
      <c r="U9" s="128">
        <f>(CONCATENATE(segédtábla!W9))</f>
      </c>
      <c r="V9" s="129">
        <f>SUM(segédtábla!X9)</f>
        <v>24.750000000000004</v>
      </c>
      <c r="W9" s="137"/>
      <c r="X9" s="173">
        <f>SUM(segédtábla!Z9)</f>
        <v>24.750000000000004</v>
      </c>
      <c r="Y9" s="137"/>
      <c r="Z9" s="137"/>
      <c r="AA9" s="137"/>
      <c r="AB9" s="134"/>
      <c r="AC9" s="138"/>
      <c r="AD9" s="141">
        <v>2</v>
      </c>
      <c r="AE9" s="139">
        <v>2</v>
      </c>
      <c r="AF9" s="137">
        <v>25.5</v>
      </c>
      <c r="AG9" s="168" t="s">
        <v>151</v>
      </c>
      <c r="AH9" s="164">
        <v>0</v>
      </c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>
        <f>X9</f>
        <v>24.750000000000004</v>
      </c>
      <c r="BR9" s="140"/>
      <c r="BS9" s="140"/>
      <c r="BT9" s="140"/>
      <c r="BU9" s="140"/>
      <c r="BV9" s="140"/>
      <c r="BW9" s="140"/>
      <c r="BX9" s="140">
        <f>X9</f>
        <v>24.750000000000004</v>
      </c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</row>
    <row r="10" spans="1:125" s="130" customFormat="1" ht="12.75" customHeight="1">
      <c r="A10" s="131"/>
      <c r="B10" s="132">
        <v>1</v>
      </c>
      <c r="C10" s="133" t="s">
        <v>164</v>
      </c>
      <c r="D10" s="134" t="s">
        <v>166</v>
      </c>
      <c r="E10" s="135">
        <v>1</v>
      </c>
      <c r="F10" s="135">
        <v>1</v>
      </c>
      <c r="G10" s="140">
        <v>1</v>
      </c>
      <c r="H10" s="141">
        <v>1</v>
      </c>
      <c r="I10" s="125" t="str">
        <f>CONCATENATE(segédtábla!H10)</f>
        <v>gyalogos</v>
      </c>
      <c r="J10" s="126" t="str">
        <f>CONCATENATE(segédtábla!I10,"",segédtábla!J10)</f>
        <v>telj.túratéli</v>
      </c>
      <c r="K10" s="136">
        <v>22.8</v>
      </c>
      <c r="L10" s="127"/>
      <c r="M10" s="127"/>
      <c r="N10" s="136">
        <v>1050</v>
      </c>
      <c r="O10" s="136"/>
      <c r="P10" s="136"/>
      <c r="Q10" s="128">
        <f>(CONCATENATE(segédtábla!S10))</f>
      </c>
      <c r="R10" s="128"/>
      <c r="S10" s="129">
        <f>SUM(segédtábla!U10)</f>
        <v>55.2</v>
      </c>
      <c r="T10" s="128">
        <f>(CONCATENATE(segédtábla!V10))</f>
      </c>
      <c r="U10" s="128" t="str">
        <f>(CONCATENATE(segédtábla!W10))</f>
        <v>1,4</v>
      </c>
      <c r="V10" s="129">
        <f>SUM(segédtábla!X10)</f>
        <v>77.28</v>
      </c>
      <c r="W10" s="137"/>
      <c r="X10" s="173">
        <f>SUM(segédtábla!Z10)</f>
        <v>77.28</v>
      </c>
      <c r="Y10" s="137"/>
      <c r="Z10" s="137"/>
      <c r="AA10" s="137"/>
      <c r="AB10" s="134"/>
      <c r="AC10" s="138"/>
      <c r="AD10" s="141">
        <v>3</v>
      </c>
      <c r="AE10" s="139">
        <v>3</v>
      </c>
      <c r="AF10" s="137">
        <v>58</v>
      </c>
      <c r="AG10" s="168" t="s">
        <v>192</v>
      </c>
      <c r="AH10" s="164">
        <v>0</v>
      </c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>
        <f>X10</f>
        <v>77.28</v>
      </c>
      <c r="BE10" s="140"/>
      <c r="BF10" s="140"/>
      <c r="BG10" s="140"/>
      <c r="BH10" s="140"/>
      <c r="BI10" s="140">
        <f>X10</f>
        <v>77.28</v>
      </c>
      <c r="BJ10" s="140"/>
      <c r="BK10" s="140"/>
      <c r="BL10" s="140"/>
      <c r="BM10" s="140"/>
      <c r="BN10" s="140"/>
      <c r="BO10" s="140"/>
      <c r="BP10" s="140">
        <f>X10</f>
        <v>77.28</v>
      </c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</row>
    <row r="11" spans="1:125" s="287" customFormat="1" ht="12.75" customHeight="1">
      <c r="A11" s="268"/>
      <c r="B11" s="269">
        <v>1</v>
      </c>
      <c r="C11" s="270" t="s">
        <v>268</v>
      </c>
      <c r="D11" s="271" t="s">
        <v>276</v>
      </c>
      <c r="E11" s="272">
        <v>2</v>
      </c>
      <c r="F11" s="272">
        <v>1</v>
      </c>
      <c r="G11" s="273">
        <v>0</v>
      </c>
      <c r="H11" s="274">
        <v>1</v>
      </c>
      <c r="I11" s="275" t="s">
        <v>3</v>
      </c>
      <c r="J11" s="276" t="s">
        <v>201</v>
      </c>
      <c r="K11" s="277">
        <v>26</v>
      </c>
      <c r="L11" s="278"/>
      <c r="M11" s="278"/>
      <c r="N11" s="277">
        <v>700</v>
      </c>
      <c r="O11" s="277"/>
      <c r="P11" s="277"/>
      <c r="Q11" s="279"/>
      <c r="R11" s="279"/>
      <c r="S11" s="280">
        <v>53</v>
      </c>
      <c r="T11" s="279">
        <v>1.1</v>
      </c>
      <c r="U11" s="279"/>
      <c r="V11" s="280">
        <v>58.3</v>
      </c>
      <c r="W11" s="281">
        <v>8</v>
      </c>
      <c r="X11" s="173">
        <v>66.3</v>
      </c>
      <c r="Y11" s="281"/>
      <c r="Z11" s="281"/>
      <c r="AA11" s="281"/>
      <c r="AB11" s="271"/>
      <c r="AC11" s="282"/>
      <c r="AD11" s="274">
        <v>3</v>
      </c>
      <c r="AE11" s="289">
        <v>7</v>
      </c>
      <c r="AF11" s="281">
        <v>61</v>
      </c>
      <c r="AG11" s="283" t="s">
        <v>250</v>
      </c>
      <c r="AH11" s="288">
        <v>6</v>
      </c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>
        <f>X11</f>
        <v>66.3</v>
      </c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>
        <f>X11+AH11</f>
        <v>72.3</v>
      </c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>
        <v>34</v>
      </c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</row>
    <row r="12" spans="1:125" s="130" customFormat="1" ht="12.75" customHeight="1">
      <c r="A12" s="131"/>
      <c r="B12" s="132">
        <v>1</v>
      </c>
      <c r="C12" s="133" t="s">
        <v>165</v>
      </c>
      <c r="D12" s="134" t="s">
        <v>179</v>
      </c>
      <c r="E12" s="135">
        <v>1</v>
      </c>
      <c r="F12" s="135">
        <v>1</v>
      </c>
      <c r="G12" s="140">
        <v>0</v>
      </c>
      <c r="H12" s="141">
        <v>1</v>
      </c>
      <c r="I12" s="125" t="str">
        <f>CONCATENATE(segédtábla!H12)</f>
        <v>gyalogos</v>
      </c>
      <c r="J12" s="126" t="str">
        <f>CONCATENATE(segédtábla!I12,"",segédtábla!J12)</f>
        <v>téli</v>
      </c>
      <c r="K12" s="136">
        <v>16</v>
      </c>
      <c r="L12" s="127"/>
      <c r="M12" s="127"/>
      <c r="N12" s="136">
        <v>250</v>
      </c>
      <c r="O12" s="136"/>
      <c r="P12" s="136"/>
      <c r="Q12" s="128">
        <f>(CONCATENATE(segédtábla!S12))</f>
      </c>
      <c r="R12" s="128"/>
      <c r="S12" s="129">
        <f>SUM(segédtábla!U12)</f>
        <v>29</v>
      </c>
      <c r="T12" s="128" t="str">
        <f>(CONCATENATE(segédtábla!V12))</f>
        <v>1,1</v>
      </c>
      <c r="U12" s="128">
        <f>(CONCATENATE(segédtábla!W12))</f>
      </c>
      <c r="V12" s="129">
        <f>SUM(segédtábla!X12)</f>
        <v>31.900000000000002</v>
      </c>
      <c r="W12" s="137"/>
      <c r="X12" s="173">
        <f>SUM(segédtábla!Z12)</f>
        <v>31.900000000000002</v>
      </c>
      <c r="Y12" s="137"/>
      <c r="Z12" s="137"/>
      <c r="AA12" s="137"/>
      <c r="AB12" s="134"/>
      <c r="AC12" s="138"/>
      <c r="AD12" s="141">
        <v>1</v>
      </c>
      <c r="AE12" s="139">
        <v>2</v>
      </c>
      <c r="AF12" s="139">
        <v>32</v>
      </c>
      <c r="AG12" s="170" t="s">
        <v>193</v>
      </c>
      <c r="AH12" s="164">
        <v>0</v>
      </c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>
        <f>X12</f>
        <v>31.900000000000002</v>
      </c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</row>
    <row r="13" spans="1:125" s="130" customFormat="1" ht="12.75" customHeight="1">
      <c r="A13" s="131"/>
      <c r="B13" s="132">
        <v>1</v>
      </c>
      <c r="C13" s="133" t="s">
        <v>64</v>
      </c>
      <c r="D13" s="134" t="s">
        <v>178</v>
      </c>
      <c r="E13" s="124">
        <v>4</v>
      </c>
      <c r="F13" s="135">
        <v>1</v>
      </c>
      <c r="G13" s="140">
        <v>0</v>
      </c>
      <c r="H13" s="141">
        <v>1</v>
      </c>
      <c r="I13" s="125" t="str">
        <f>CONCATENATE(segédtábla!H13)</f>
        <v>gyalogos</v>
      </c>
      <c r="J13" s="126" t="str">
        <f>CONCATENATE(segédtábla!I13,"",segédtábla!J13)</f>
        <v>téli</v>
      </c>
      <c r="K13" s="136">
        <v>43</v>
      </c>
      <c r="L13" s="127"/>
      <c r="M13" s="127"/>
      <c r="N13" s="136">
        <v>600</v>
      </c>
      <c r="O13" s="136"/>
      <c r="P13" s="136"/>
      <c r="Q13" s="128"/>
      <c r="R13" s="128"/>
      <c r="S13" s="129">
        <f>SUM(segédtábla!U13)</f>
        <v>76.5</v>
      </c>
      <c r="T13" s="128" t="str">
        <f>(CONCATENATE(segédtábla!V13))</f>
        <v>1,1</v>
      </c>
      <c r="U13" s="128">
        <f>(CONCATENATE(segédtábla!W13))</f>
      </c>
      <c r="V13" s="129">
        <f>SUM(segédtábla!X13)</f>
        <v>84.15</v>
      </c>
      <c r="W13" s="137"/>
      <c r="X13" s="173">
        <f>SUM(segédtábla!Z13)</f>
        <v>84.15</v>
      </c>
      <c r="Y13" s="139"/>
      <c r="Z13" s="139"/>
      <c r="AA13" s="137"/>
      <c r="AB13" s="134"/>
      <c r="AC13" s="138"/>
      <c r="AD13" s="132">
        <v>2</v>
      </c>
      <c r="AE13" s="139">
        <v>2</v>
      </c>
      <c r="AF13" s="139">
        <v>92.5</v>
      </c>
      <c r="AG13" s="170" t="s">
        <v>151</v>
      </c>
      <c r="AH13" s="164">
        <v>0</v>
      </c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>
        <f>X13</f>
        <v>84.15</v>
      </c>
      <c r="BR13" s="140"/>
      <c r="BS13" s="140"/>
      <c r="BT13" s="140"/>
      <c r="BU13" s="140"/>
      <c r="BV13" s="140"/>
      <c r="BW13" s="140"/>
      <c r="BX13" s="140">
        <f>X13</f>
        <v>84.15</v>
      </c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</row>
    <row r="14" spans="1:125" s="287" customFormat="1" ht="12.75" customHeight="1">
      <c r="A14" s="268"/>
      <c r="B14" s="269">
        <v>1</v>
      </c>
      <c r="C14" s="270" t="s">
        <v>251</v>
      </c>
      <c r="D14" s="271" t="s">
        <v>277</v>
      </c>
      <c r="E14" s="290">
        <v>1</v>
      </c>
      <c r="F14" s="272">
        <v>1</v>
      </c>
      <c r="G14" s="273">
        <v>0</v>
      </c>
      <c r="H14" s="274">
        <v>1</v>
      </c>
      <c r="I14" s="275" t="s">
        <v>3</v>
      </c>
      <c r="J14" s="276" t="s">
        <v>201</v>
      </c>
      <c r="K14" s="277">
        <v>8</v>
      </c>
      <c r="L14" s="278"/>
      <c r="M14" s="278"/>
      <c r="N14" s="277">
        <v>310</v>
      </c>
      <c r="O14" s="277"/>
      <c r="P14" s="277"/>
      <c r="Q14" s="279"/>
      <c r="R14" s="279"/>
      <c r="S14" s="280">
        <v>18.2</v>
      </c>
      <c r="T14" s="279">
        <v>1.1</v>
      </c>
      <c r="U14" s="279"/>
      <c r="V14" s="280">
        <v>20</v>
      </c>
      <c r="W14" s="281"/>
      <c r="X14" s="173">
        <v>20</v>
      </c>
      <c r="Y14" s="289"/>
      <c r="Z14" s="289"/>
      <c r="AA14" s="281"/>
      <c r="AB14" s="271"/>
      <c r="AC14" s="282"/>
      <c r="AD14" s="269">
        <v>2</v>
      </c>
      <c r="AE14" s="289">
        <v>12</v>
      </c>
      <c r="AF14" s="289">
        <v>21</v>
      </c>
      <c r="AG14" s="291" t="s">
        <v>278</v>
      </c>
      <c r="AH14" s="288">
        <v>3</v>
      </c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>
        <f>X14+AH14</f>
        <v>23</v>
      </c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>
        <f>X14</f>
        <v>20</v>
      </c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</row>
    <row r="15" spans="1:125" s="130" customFormat="1" ht="12.75" customHeight="1">
      <c r="A15" s="131"/>
      <c r="B15" s="132">
        <v>1</v>
      </c>
      <c r="C15" s="133" t="s">
        <v>167</v>
      </c>
      <c r="D15" s="134" t="s">
        <v>177</v>
      </c>
      <c r="E15" s="135">
        <v>1</v>
      </c>
      <c r="F15" s="135">
        <v>1</v>
      </c>
      <c r="G15" s="140">
        <v>0</v>
      </c>
      <c r="H15" s="141">
        <v>1</v>
      </c>
      <c r="I15" s="125" t="str">
        <f>CONCATENATE(segédtábla!H14)</f>
        <v>gyalogos</v>
      </c>
      <c r="J15" s="126" t="str">
        <f>CONCATENATE(segédtábla!I14,"",segédtábla!J14)</f>
        <v>téli</v>
      </c>
      <c r="K15" s="136">
        <v>16</v>
      </c>
      <c r="L15" s="127"/>
      <c r="M15" s="127"/>
      <c r="N15" s="136">
        <v>250</v>
      </c>
      <c r="O15" s="136"/>
      <c r="P15" s="136"/>
      <c r="Q15" s="128">
        <f>(CONCATENATE(segédtábla!S14))</f>
      </c>
      <c r="R15" s="128"/>
      <c r="S15" s="129">
        <f>SUM(segédtábla!U14)</f>
        <v>29</v>
      </c>
      <c r="T15" s="128" t="str">
        <f>(CONCATENATE(segédtábla!V14))</f>
        <v>1,1</v>
      </c>
      <c r="U15" s="128">
        <f>(CONCATENATE(segédtábla!W14))</f>
      </c>
      <c r="V15" s="129">
        <f>SUM(segédtábla!X14)</f>
        <v>31.900000000000002</v>
      </c>
      <c r="W15" s="137"/>
      <c r="X15" s="173">
        <f>SUM(segédtábla!Z14)</f>
        <v>31.900000000000002</v>
      </c>
      <c r="Y15" s="139"/>
      <c r="Z15" s="139"/>
      <c r="AA15" s="137"/>
      <c r="AB15" s="134"/>
      <c r="AC15" s="138"/>
      <c r="AD15" s="132">
        <v>1</v>
      </c>
      <c r="AE15" s="137">
        <v>2</v>
      </c>
      <c r="AF15" s="137">
        <v>32</v>
      </c>
      <c r="AG15" s="170" t="s">
        <v>193</v>
      </c>
      <c r="AH15" s="164">
        <v>0</v>
      </c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>
        <f>X15</f>
        <v>31.900000000000002</v>
      </c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</row>
    <row r="16" spans="1:125" s="130" customFormat="1" ht="12.75" customHeight="1">
      <c r="A16" s="131"/>
      <c r="B16" s="132">
        <v>2</v>
      </c>
      <c r="C16" s="133" t="s">
        <v>168</v>
      </c>
      <c r="D16" s="134" t="s">
        <v>176</v>
      </c>
      <c r="E16" s="135">
        <v>1</v>
      </c>
      <c r="F16" s="135">
        <v>1</v>
      </c>
      <c r="G16" s="140">
        <v>0</v>
      </c>
      <c r="H16" s="141">
        <v>1</v>
      </c>
      <c r="I16" s="125" t="str">
        <f>CONCATENATE(segédtábla!H15)</f>
        <v>gyalogos</v>
      </c>
      <c r="J16" s="126" t="str">
        <f>CONCATENATE(segédtábla!I15,"",segédtábla!J15)</f>
        <v>téli</v>
      </c>
      <c r="K16" s="136">
        <v>20</v>
      </c>
      <c r="L16" s="127"/>
      <c r="M16" s="127"/>
      <c r="N16" s="136">
        <v>250</v>
      </c>
      <c r="O16" s="136"/>
      <c r="P16" s="136"/>
      <c r="Q16" s="128">
        <f>(CONCATENATE(segédtábla!S15))</f>
      </c>
      <c r="R16" s="128"/>
      <c r="S16" s="129">
        <f>SUM(segédtábla!U15)</f>
        <v>35</v>
      </c>
      <c r="T16" s="128" t="str">
        <f>(CONCATENATE(segédtábla!V15))</f>
        <v>1,1</v>
      </c>
      <c r="U16" s="128">
        <f>(CONCATENATE(segédtábla!W15))</f>
      </c>
      <c r="V16" s="129">
        <f>SUM(segédtábla!X15)</f>
        <v>38.5</v>
      </c>
      <c r="W16" s="137"/>
      <c r="X16" s="173">
        <f>SUM(segédtábla!Z15)</f>
        <v>38.5</v>
      </c>
      <c r="Y16" s="137"/>
      <c r="Z16" s="137"/>
      <c r="AA16" s="137"/>
      <c r="AB16" s="134"/>
      <c r="AC16" s="138"/>
      <c r="AD16" s="132">
        <v>1</v>
      </c>
      <c r="AE16" s="137">
        <v>2</v>
      </c>
      <c r="AF16" s="137">
        <v>38</v>
      </c>
      <c r="AG16" s="170" t="s">
        <v>193</v>
      </c>
      <c r="AH16" s="164">
        <v>0</v>
      </c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>
        <f>X16</f>
        <v>38.5</v>
      </c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</row>
    <row r="17" spans="1:125" s="130" customFormat="1" ht="12.75" customHeight="1">
      <c r="A17" s="131"/>
      <c r="B17" s="132">
        <v>2</v>
      </c>
      <c r="C17" s="133" t="s">
        <v>169</v>
      </c>
      <c r="D17" s="134" t="s">
        <v>175</v>
      </c>
      <c r="E17" s="143">
        <v>1</v>
      </c>
      <c r="F17" s="135">
        <v>1</v>
      </c>
      <c r="G17" s="140">
        <v>0</v>
      </c>
      <c r="H17" s="141">
        <v>1</v>
      </c>
      <c r="I17" s="125" t="str">
        <f>CONCATENATE(segédtábla!H16)</f>
        <v>gyalogos</v>
      </c>
      <c r="J17" s="126" t="str">
        <f>CONCATENATE(segédtábla!I16,"",segédtábla!J16)</f>
        <v>téli</v>
      </c>
      <c r="K17" s="144">
        <v>16</v>
      </c>
      <c r="L17" s="127"/>
      <c r="M17" s="127"/>
      <c r="N17" s="144">
        <v>300</v>
      </c>
      <c r="O17" s="144"/>
      <c r="P17" s="144"/>
      <c r="Q17" s="128">
        <f>(CONCATENATE(segédtábla!S16))</f>
      </c>
      <c r="R17" s="128"/>
      <c r="S17" s="129">
        <f>SUM(segédtábla!U16)</f>
        <v>30</v>
      </c>
      <c r="T17" s="128" t="str">
        <f>(CONCATENATE(segédtábla!V16))</f>
        <v>1,1</v>
      </c>
      <c r="U17" s="128">
        <f>(CONCATENATE(segédtábla!W16))</f>
      </c>
      <c r="V17" s="129">
        <f>SUM(segédtábla!X16)</f>
        <v>33</v>
      </c>
      <c r="W17" s="133"/>
      <c r="X17" s="173">
        <f>SUM(segédtábla!Z16)</f>
        <v>33</v>
      </c>
      <c r="Y17" s="145"/>
      <c r="Z17" s="145"/>
      <c r="AA17" s="137"/>
      <c r="AB17" s="137"/>
      <c r="AC17" s="138"/>
      <c r="AD17" s="141">
        <v>2</v>
      </c>
      <c r="AE17" s="137">
        <v>2</v>
      </c>
      <c r="AF17" s="139">
        <v>33</v>
      </c>
      <c r="AG17" s="170" t="s">
        <v>195</v>
      </c>
      <c r="AH17" s="165">
        <v>0</v>
      </c>
      <c r="AI17" s="140"/>
      <c r="AJ17" s="140"/>
      <c r="AK17" s="140"/>
      <c r="AL17" s="140"/>
      <c r="AM17" s="140"/>
      <c r="AN17" s="140"/>
      <c r="AO17" s="140"/>
      <c r="AP17" s="140"/>
      <c r="AQ17" s="140">
        <f>X17</f>
        <v>33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>
        <f>X17</f>
        <v>33</v>
      </c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75"/>
    </row>
    <row r="18" spans="1:125" s="130" customFormat="1" ht="12.75" customHeight="1">
      <c r="A18" s="131"/>
      <c r="B18" s="132">
        <v>2</v>
      </c>
      <c r="C18" s="133" t="s">
        <v>169</v>
      </c>
      <c r="D18" s="134" t="s">
        <v>174</v>
      </c>
      <c r="E18" s="143">
        <v>1</v>
      </c>
      <c r="F18" s="135">
        <v>1</v>
      </c>
      <c r="G18" s="140">
        <v>0</v>
      </c>
      <c r="H18" s="141">
        <v>1</v>
      </c>
      <c r="I18" s="125" t="str">
        <f>CONCATENATE(segédtábla!H17)</f>
        <v>gyalogos</v>
      </c>
      <c r="J18" s="126" t="str">
        <f>CONCATENATE(segédtábla!I17,"",segédtábla!J17)</f>
        <v>téli</v>
      </c>
      <c r="K18" s="136">
        <v>10</v>
      </c>
      <c r="L18" s="127"/>
      <c r="M18" s="127"/>
      <c r="N18" s="136">
        <v>300</v>
      </c>
      <c r="O18" s="136"/>
      <c r="P18" s="136"/>
      <c r="Q18" s="128">
        <f>(CONCATENATE(segédtábla!S17))</f>
      </c>
      <c r="R18" s="128"/>
      <c r="S18" s="129">
        <f>SUM(segédtábla!U17)</f>
        <v>21</v>
      </c>
      <c r="T18" s="128" t="str">
        <f>(CONCATENATE(segédtábla!V17))</f>
        <v>1,1</v>
      </c>
      <c r="U18" s="128">
        <f>(CONCATENATE(segédtábla!W17))</f>
      </c>
      <c r="V18" s="129">
        <f>SUM(segédtábla!X17)</f>
        <v>23.1</v>
      </c>
      <c r="W18" s="137"/>
      <c r="X18" s="173">
        <f>SUM(segédtábla!Z17)</f>
        <v>23.1</v>
      </c>
      <c r="Y18" s="137"/>
      <c r="Z18" s="137"/>
      <c r="AA18" s="137"/>
      <c r="AB18" s="134"/>
      <c r="AC18" s="138"/>
      <c r="AD18" s="141">
        <v>3</v>
      </c>
      <c r="AE18" s="137">
        <v>3</v>
      </c>
      <c r="AF18" s="139">
        <v>24</v>
      </c>
      <c r="AG18" s="170" t="s">
        <v>196</v>
      </c>
      <c r="AH18" s="165">
        <v>5</v>
      </c>
      <c r="AI18" s="140"/>
      <c r="AJ18" s="140"/>
      <c r="AK18" s="140"/>
      <c r="AL18" s="140"/>
      <c r="AM18" s="140"/>
      <c r="AN18" s="140"/>
      <c r="AO18" s="140"/>
      <c r="AP18" s="140">
        <f>X18</f>
        <v>23.1</v>
      </c>
      <c r="AQ18" s="140"/>
      <c r="AR18" s="140"/>
      <c r="AS18" s="140"/>
      <c r="AT18" s="140"/>
      <c r="AU18" s="140"/>
      <c r="AV18" s="140"/>
      <c r="AW18" s="140"/>
      <c r="AX18" s="140"/>
      <c r="AY18" s="140">
        <f>X18+AH18</f>
        <v>28.1</v>
      </c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>
        <f>X18</f>
        <v>23.1</v>
      </c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75"/>
    </row>
    <row r="19" spans="1:125" s="130" customFormat="1" ht="12.75" customHeight="1">
      <c r="A19" s="131"/>
      <c r="B19" s="132">
        <v>2</v>
      </c>
      <c r="C19" s="133" t="s">
        <v>169</v>
      </c>
      <c r="D19" s="134" t="s">
        <v>202</v>
      </c>
      <c r="E19" s="143">
        <v>1</v>
      </c>
      <c r="F19" s="135">
        <v>1</v>
      </c>
      <c r="G19" s="140">
        <v>0</v>
      </c>
      <c r="H19" s="141">
        <v>1</v>
      </c>
      <c r="I19" s="125" t="s">
        <v>3</v>
      </c>
      <c r="J19" s="126" t="s">
        <v>201</v>
      </c>
      <c r="K19" s="136">
        <v>5</v>
      </c>
      <c r="L19" s="127"/>
      <c r="M19" s="127"/>
      <c r="N19" s="136">
        <v>250</v>
      </c>
      <c r="O19" s="136"/>
      <c r="P19" s="136"/>
      <c r="Q19" s="128"/>
      <c r="R19" s="128"/>
      <c r="S19" s="129">
        <v>12.5</v>
      </c>
      <c r="T19" s="128">
        <v>1.1</v>
      </c>
      <c r="U19" s="128"/>
      <c r="V19" s="129">
        <v>13.8</v>
      </c>
      <c r="W19" s="137"/>
      <c r="X19" s="173">
        <v>13.8</v>
      </c>
      <c r="Y19" s="137"/>
      <c r="Z19" s="137"/>
      <c r="AA19" s="137"/>
      <c r="AB19" s="134"/>
      <c r="AC19" s="138"/>
      <c r="AD19" s="141">
        <v>2</v>
      </c>
      <c r="AE19" s="137">
        <v>4</v>
      </c>
      <c r="AF19" s="139">
        <v>0</v>
      </c>
      <c r="AG19" s="291" t="s">
        <v>240</v>
      </c>
      <c r="AH19" s="165">
        <v>3</v>
      </c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244"/>
      <c r="BC19" s="244"/>
      <c r="BD19" s="244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>
        <f>X19</f>
        <v>13.8</v>
      </c>
      <c r="BX19" s="140"/>
      <c r="BY19" s="140"/>
      <c r="BZ19" s="140"/>
      <c r="CA19" s="140"/>
      <c r="CB19" s="140"/>
      <c r="CC19" s="140"/>
      <c r="CD19" s="140">
        <f>X19</f>
        <v>13.8</v>
      </c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75"/>
    </row>
    <row r="20" spans="1:125" s="287" customFormat="1" ht="12.75" customHeight="1">
      <c r="A20" s="268"/>
      <c r="B20" s="269">
        <v>2</v>
      </c>
      <c r="C20" s="270" t="s">
        <v>169</v>
      </c>
      <c r="D20" s="271" t="s">
        <v>279</v>
      </c>
      <c r="E20" s="292">
        <v>1</v>
      </c>
      <c r="F20" s="272">
        <v>1</v>
      </c>
      <c r="G20" s="273">
        <v>0</v>
      </c>
      <c r="H20" s="274">
        <v>1</v>
      </c>
      <c r="I20" s="275" t="s">
        <v>3</v>
      </c>
      <c r="J20" s="276" t="s">
        <v>201</v>
      </c>
      <c r="K20" s="277">
        <v>14</v>
      </c>
      <c r="L20" s="278"/>
      <c r="M20" s="278"/>
      <c r="N20" s="277">
        <v>380</v>
      </c>
      <c r="O20" s="277"/>
      <c r="P20" s="277"/>
      <c r="Q20" s="279"/>
      <c r="R20" s="279"/>
      <c r="S20" s="280">
        <v>28.6</v>
      </c>
      <c r="T20" s="279">
        <v>1.1</v>
      </c>
      <c r="U20" s="279"/>
      <c r="V20" s="280">
        <v>31.5</v>
      </c>
      <c r="W20" s="281"/>
      <c r="X20" s="173">
        <v>31.5</v>
      </c>
      <c r="Y20" s="281"/>
      <c r="Z20" s="281"/>
      <c r="AA20" s="281"/>
      <c r="AB20" s="271"/>
      <c r="AC20" s="282"/>
      <c r="AD20" s="274">
        <v>3</v>
      </c>
      <c r="AE20" s="281">
        <v>11</v>
      </c>
      <c r="AF20" s="289">
        <v>30</v>
      </c>
      <c r="AG20" s="291" t="s">
        <v>250</v>
      </c>
      <c r="AH20" s="284">
        <v>5</v>
      </c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93"/>
      <c r="BC20" s="293"/>
      <c r="BD20" s="293"/>
      <c r="BE20" s="273"/>
      <c r="BF20" s="273"/>
      <c r="BG20" s="273"/>
      <c r="BH20" s="273"/>
      <c r="BI20" s="273"/>
      <c r="BJ20" s="273"/>
      <c r="BK20" s="273">
        <f>X20</f>
        <v>31.5</v>
      </c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>
        <f>X20+AH20</f>
        <v>36.5</v>
      </c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>
        <f>X20</f>
        <v>31.5</v>
      </c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85"/>
    </row>
    <row r="21" spans="1:125" s="130" customFormat="1" ht="12.75" customHeight="1">
      <c r="A21" s="131"/>
      <c r="B21" s="132">
        <v>2</v>
      </c>
      <c r="C21" s="133" t="s">
        <v>170</v>
      </c>
      <c r="D21" s="134" t="s">
        <v>173</v>
      </c>
      <c r="E21" s="135">
        <v>1</v>
      </c>
      <c r="F21" s="135">
        <v>1</v>
      </c>
      <c r="G21" s="140">
        <v>0</v>
      </c>
      <c r="H21" s="141">
        <v>1</v>
      </c>
      <c r="I21" s="125" t="str">
        <f>CONCATENATE(segédtábla!H18)</f>
        <v>gyalogos</v>
      </c>
      <c r="J21" s="126" t="str">
        <f>CONCATENATE(segédtábla!I18,"",segédtábla!J18)</f>
        <v>téli</v>
      </c>
      <c r="K21" s="136">
        <v>19.6</v>
      </c>
      <c r="L21" s="127"/>
      <c r="M21" s="127"/>
      <c r="N21" s="136">
        <v>860</v>
      </c>
      <c r="O21" s="136"/>
      <c r="P21" s="136"/>
      <c r="Q21" s="128">
        <f>(CONCATENATE(segédtábla!S18))</f>
      </c>
      <c r="R21" s="128"/>
      <c r="S21" s="129">
        <f>SUM(segédtábla!U18)</f>
        <v>46.6</v>
      </c>
      <c r="T21" s="128" t="str">
        <f>(CONCATENATE(segédtábla!V18))</f>
        <v>1,1</v>
      </c>
      <c r="U21" s="128"/>
      <c r="V21" s="129">
        <f>SUM(segédtábla!X18)</f>
        <v>51.260000000000005</v>
      </c>
      <c r="W21" s="137"/>
      <c r="X21" s="173">
        <f>SUM(segédtábla!Z18)</f>
        <v>51.260000000000005</v>
      </c>
      <c r="Y21" s="137"/>
      <c r="Z21" s="137"/>
      <c r="AA21" s="137"/>
      <c r="AB21" s="134"/>
      <c r="AC21" s="138"/>
      <c r="AD21" s="132">
        <v>5</v>
      </c>
      <c r="AE21" s="137">
        <v>5</v>
      </c>
      <c r="AF21" s="137">
        <v>49</v>
      </c>
      <c r="AG21" s="168" t="s">
        <v>192</v>
      </c>
      <c r="AH21" s="164">
        <v>0</v>
      </c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244"/>
      <c r="BC21" s="244"/>
      <c r="BD21" s="244">
        <f>X21</f>
        <v>51.260000000000005</v>
      </c>
      <c r="BE21" s="140"/>
      <c r="BF21" s="140"/>
      <c r="BG21" s="140"/>
      <c r="BH21" s="140"/>
      <c r="BI21" s="140">
        <f>X21</f>
        <v>51.260000000000005</v>
      </c>
      <c r="BJ21" s="140"/>
      <c r="BK21" s="140"/>
      <c r="BL21" s="140"/>
      <c r="BM21" s="140"/>
      <c r="BN21" s="140"/>
      <c r="BO21" s="140">
        <f>X21</f>
        <v>51.260000000000005</v>
      </c>
      <c r="BP21" s="140">
        <f>X21</f>
        <v>51.260000000000005</v>
      </c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>
        <f>X21</f>
        <v>51.260000000000005</v>
      </c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>
        <f>X21</f>
        <v>51.260000000000005</v>
      </c>
      <c r="DI21" s="140"/>
      <c r="DJ21" s="140"/>
      <c r="DK21" s="140"/>
      <c r="DL21" s="140">
        <f>X21</f>
        <v>51.260000000000005</v>
      </c>
      <c r="DM21" s="140"/>
      <c r="DN21" s="140"/>
      <c r="DO21" s="140"/>
      <c r="DP21" s="140"/>
      <c r="DQ21" s="140">
        <f>X21</f>
        <v>51.260000000000005</v>
      </c>
      <c r="DR21" s="140"/>
      <c r="DS21" s="140">
        <f>X21</f>
        <v>51.260000000000005</v>
      </c>
      <c r="DT21" s="140"/>
      <c r="DU21" s="140"/>
    </row>
    <row r="22" spans="1:125" s="130" customFormat="1" ht="12.75" customHeight="1">
      <c r="A22" s="131"/>
      <c r="B22" s="132">
        <v>2</v>
      </c>
      <c r="C22" s="133" t="s">
        <v>171</v>
      </c>
      <c r="D22" s="134" t="s">
        <v>172</v>
      </c>
      <c r="E22" s="135">
        <v>1</v>
      </c>
      <c r="F22" s="135">
        <v>1</v>
      </c>
      <c r="G22" s="140">
        <v>0</v>
      </c>
      <c r="H22" s="141">
        <v>1</v>
      </c>
      <c r="I22" s="125" t="str">
        <f>CONCATENATE(segédtábla!H19)</f>
        <v>gyalogos</v>
      </c>
      <c r="J22" s="126" t="str">
        <f>CONCATENATE(segédtábla!I19,"",segédtábla!J19)</f>
        <v>téli</v>
      </c>
      <c r="K22" s="136">
        <v>12</v>
      </c>
      <c r="L22" s="127"/>
      <c r="M22" s="127"/>
      <c r="N22" s="136">
        <v>500</v>
      </c>
      <c r="O22" s="136"/>
      <c r="P22" s="136"/>
      <c r="Q22" s="128">
        <f>(CONCATENATE(segédtábla!S19))</f>
      </c>
      <c r="R22" s="128"/>
      <c r="S22" s="129">
        <f>SUM(segédtábla!U19)</f>
        <v>28</v>
      </c>
      <c r="T22" s="128" t="str">
        <f>(CONCATENATE(segédtábla!V19))</f>
        <v>1,1</v>
      </c>
      <c r="U22" s="128">
        <f>(CONCATENATE(segédtábla!W19))</f>
      </c>
      <c r="V22" s="129">
        <f>SUM(segédtábla!X19)</f>
        <v>30.800000000000004</v>
      </c>
      <c r="W22" s="137">
        <v>20</v>
      </c>
      <c r="X22" s="173">
        <f>SUM(segédtábla!Z19)</f>
        <v>50.800000000000004</v>
      </c>
      <c r="Y22" s="137"/>
      <c r="Z22" s="137"/>
      <c r="AA22" s="137"/>
      <c r="AB22" s="134"/>
      <c r="AC22" s="138"/>
      <c r="AD22" s="132">
        <v>4</v>
      </c>
      <c r="AE22" s="137">
        <v>4</v>
      </c>
      <c r="AF22" s="137">
        <v>31</v>
      </c>
      <c r="AG22" s="168" t="s">
        <v>195</v>
      </c>
      <c r="AH22" s="164">
        <v>5</v>
      </c>
      <c r="AI22" s="140"/>
      <c r="AJ22" s="140"/>
      <c r="AK22" s="140"/>
      <c r="AL22" s="140"/>
      <c r="AM22" s="140">
        <f>X22</f>
        <v>50.800000000000004</v>
      </c>
      <c r="AN22" s="140"/>
      <c r="AO22" s="140"/>
      <c r="AP22" s="140"/>
      <c r="AQ22" s="140">
        <f>X22+AH22</f>
        <v>55.800000000000004</v>
      </c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>
        <f>X22</f>
        <v>50.800000000000004</v>
      </c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>
        <f>X22</f>
        <v>50.800000000000004</v>
      </c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</row>
    <row r="23" spans="1:125" s="130" customFormat="1" ht="12.75" customHeight="1">
      <c r="A23" s="131"/>
      <c r="B23" s="132">
        <v>2</v>
      </c>
      <c r="C23" s="133" t="s">
        <v>171</v>
      </c>
      <c r="D23" s="134" t="s">
        <v>181</v>
      </c>
      <c r="E23" s="135">
        <v>1</v>
      </c>
      <c r="F23" s="135">
        <v>1</v>
      </c>
      <c r="G23" s="140">
        <v>1</v>
      </c>
      <c r="H23" s="141">
        <v>1</v>
      </c>
      <c r="I23" s="125" t="str">
        <f>CONCATENATE(segédtábla!H35)</f>
        <v>gyalogos</v>
      </c>
      <c r="J23" s="126" t="str">
        <f>CONCATENATE(segédtábla!I35,"",segédtábla!J35)</f>
        <v>telj.túratéli</v>
      </c>
      <c r="K23" s="136">
        <v>20.3</v>
      </c>
      <c r="L23" s="127"/>
      <c r="M23" s="127"/>
      <c r="N23" s="136">
        <v>408</v>
      </c>
      <c r="O23" s="136"/>
      <c r="P23" s="136"/>
      <c r="Q23" s="128">
        <f>(CONCATENATE(segédtábla!S35))</f>
      </c>
      <c r="R23" s="128"/>
      <c r="S23" s="129">
        <f>SUM(segédtábla!U35)</f>
        <v>38.61</v>
      </c>
      <c r="T23" s="128">
        <f>(CONCATENATE(segédtábla!V35))</f>
      </c>
      <c r="U23" s="128" t="str">
        <f>(CONCATENATE(segédtábla!W35))</f>
        <v>1,4</v>
      </c>
      <c r="V23" s="129">
        <f>SUM(segédtábla!X35)</f>
        <v>54.053999999999995</v>
      </c>
      <c r="W23" s="137"/>
      <c r="X23" s="173">
        <f>SUM(segédtábla!Z35)</f>
        <v>54.053999999999995</v>
      </c>
      <c r="Y23" s="137"/>
      <c r="Z23" s="137"/>
      <c r="AA23" s="137"/>
      <c r="AB23" s="134"/>
      <c r="AC23" s="138"/>
      <c r="AD23" s="132">
        <v>1</v>
      </c>
      <c r="AE23" s="137">
        <v>3</v>
      </c>
      <c r="AF23" s="137">
        <v>41.5</v>
      </c>
      <c r="AG23" s="168" t="s">
        <v>193</v>
      </c>
      <c r="AH23" s="165">
        <v>0</v>
      </c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>
        <f>X23</f>
        <v>54.053999999999995</v>
      </c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75"/>
    </row>
    <row r="24" spans="1:125" s="287" customFormat="1" ht="12.75" customHeight="1">
      <c r="A24" s="268"/>
      <c r="B24" s="269">
        <v>2</v>
      </c>
      <c r="C24" s="270" t="s">
        <v>224</v>
      </c>
      <c r="D24" s="271" t="s">
        <v>280</v>
      </c>
      <c r="E24" s="272">
        <v>1</v>
      </c>
      <c r="F24" s="272">
        <v>1</v>
      </c>
      <c r="G24" s="273">
        <v>0</v>
      </c>
      <c r="H24" s="274">
        <v>1</v>
      </c>
      <c r="I24" s="275" t="s">
        <v>3</v>
      </c>
      <c r="J24" s="276" t="s">
        <v>201</v>
      </c>
      <c r="K24" s="277">
        <v>8</v>
      </c>
      <c r="L24" s="278"/>
      <c r="M24" s="278"/>
      <c r="N24" s="277">
        <v>300</v>
      </c>
      <c r="O24" s="277"/>
      <c r="P24" s="277"/>
      <c r="Q24" s="279"/>
      <c r="R24" s="279"/>
      <c r="S24" s="280">
        <v>18</v>
      </c>
      <c r="T24" s="279">
        <v>1.1</v>
      </c>
      <c r="U24" s="279"/>
      <c r="V24" s="280">
        <v>19.8</v>
      </c>
      <c r="W24" s="281"/>
      <c r="X24" s="173">
        <v>19.8</v>
      </c>
      <c r="Y24" s="281"/>
      <c r="Z24" s="281"/>
      <c r="AA24" s="281"/>
      <c r="AB24" s="271"/>
      <c r="AC24" s="282"/>
      <c r="AD24" s="269">
        <v>2</v>
      </c>
      <c r="AE24" s="281">
        <v>16</v>
      </c>
      <c r="AF24" s="281">
        <v>21</v>
      </c>
      <c r="AG24" s="283" t="s">
        <v>281</v>
      </c>
      <c r="AH24" s="284">
        <v>5</v>
      </c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>
        <f>X24</f>
        <v>19.8</v>
      </c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>
        <f>X24</f>
        <v>19.8</v>
      </c>
      <c r="CB24" s="273"/>
      <c r="CC24" s="273"/>
      <c r="CD24" s="273"/>
      <c r="CE24" s="273"/>
      <c r="CF24" s="273"/>
      <c r="CG24" s="273"/>
      <c r="CH24" s="273"/>
      <c r="CI24" s="273"/>
      <c r="CJ24" s="273">
        <f>X24+AH24</f>
        <v>24.8</v>
      </c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85"/>
    </row>
    <row r="25" spans="1:125" s="130" customFormat="1" ht="12.75" customHeight="1">
      <c r="A25" s="131"/>
      <c r="B25" s="132">
        <v>2</v>
      </c>
      <c r="C25" s="133" t="s">
        <v>182</v>
      </c>
      <c r="D25" s="134" t="s">
        <v>183</v>
      </c>
      <c r="E25" s="135">
        <v>1</v>
      </c>
      <c r="F25" s="135">
        <v>1</v>
      </c>
      <c r="G25" s="140">
        <v>1</v>
      </c>
      <c r="H25" s="141">
        <v>1</v>
      </c>
      <c r="I25" s="125" t="str">
        <f>CONCATENATE(segédtábla!H36)</f>
        <v>gyalogos</v>
      </c>
      <c r="J25" s="126" t="str">
        <f>CONCATENATE(segédtábla!I36,"",segédtábla!J36)</f>
        <v>telj.túratéli</v>
      </c>
      <c r="K25" s="136">
        <v>30</v>
      </c>
      <c r="L25" s="127"/>
      <c r="M25" s="127"/>
      <c r="N25" s="136">
        <v>1000</v>
      </c>
      <c r="O25" s="136"/>
      <c r="P25" s="136"/>
      <c r="Q25" s="128">
        <f>(CONCATENATE(segédtábla!S36))</f>
      </c>
      <c r="R25" s="128"/>
      <c r="S25" s="129">
        <f>SUM(segédtábla!U36)</f>
        <v>65</v>
      </c>
      <c r="T25" s="128">
        <f>(CONCATENATE(segédtábla!V36))</f>
      </c>
      <c r="U25" s="128" t="str">
        <f>(CONCATENATE(segédtábla!W36))</f>
        <v>1,4</v>
      </c>
      <c r="V25" s="129">
        <f>SUM(segédtábla!X36)</f>
        <v>91</v>
      </c>
      <c r="W25" s="137"/>
      <c r="X25" s="173">
        <f>SUM(segédtábla!Z36)</f>
        <v>91</v>
      </c>
      <c r="Y25" s="137"/>
      <c r="Z25" s="137"/>
      <c r="AA25" s="137"/>
      <c r="AB25" s="134"/>
      <c r="AC25" s="138"/>
      <c r="AD25" s="132">
        <v>1</v>
      </c>
      <c r="AE25" s="137">
        <v>2</v>
      </c>
      <c r="AF25" s="137">
        <v>68</v>
      </c>
      <c r="AG25" s="168" t="s">
        <v>193</v>
      </c>
      <c r="AH25" s="165">
        <v>0</v>
      </c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>
        <f>X25</f>
        <v>91</v>
      </c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75"/>
    </row>
    <row r="26" spans="1:125" s="130" customFormat="1" ht="12.75" customHeight="1">
      <c r="A26" s="131"/>
      <c r="B26" s="132">
        <v>2</v>
      </c>
      <c r="C26" s="133" t="s">
        <v>182</v>
      </c>
      <c r="D26" s="134" t="s">
        <v>206</v>
      </c>
      <c r="E26" s="135">
        <v>1</v>
      </c>
      <c r="F26" s="135">
        <v>6</v>
      </c>
      <c r="G26" s="140">
        <v>2</v>
      </c>
      <c r="H26" s="141">
        <v>0</v>
      </c>
      <c r="I26" s="125" t="s">
        <v>209</v>
      </c>
      <c r="J26" s="126" t="s">
        <v>10</v>
      </c>
      <c r="K26" s="136"/>
      <c r="L26" s="127"/>
      <c r="M26" s="127"/>
      <c r="N26" s="136"/>
      <c r="O26" s="136"/>
      <c r="P26" s="136">
        <v>3</v>
      </c>
      <c r="Q26" s="128"/>
      <c r="R26" s="128">
        <v>14</v>
      </c>
      <c r="S26" s="129">
        <v>42</v>
      </c>
      <c r="T26" s="128">
        <v>1</v>
      </c>
      <c r="U26" s="128"/>
      <c r="V26" s="129">
        <v>42</v>
      </c>
      <c r="W26" s="137"/>
      <c r="X26" s="173">
        <v>42</v>
      </c>
      <c r="Y26" s="137"/>
      <c r="Z26" s="137"/>
      <c r="AA26" s="137"/>
      <c r="AB26" s="134"/>
      <c r="AC26" s="138"/>
      <c r="AD26" s="132">
        <v>1</v>
      </c>
      <c r="AE26" s="137">
        <v>7</v>
      </c>
      <c r="AF26" s="137">
        <v>42</v>
      </c>
      <c r="AG26" s="168" t="s">
        <v>239</v>
      </c>
      <c r="AH26" s="165">
        <v>3</v>
      </c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>
        <f>X26+AH26</f>
        <v>45</v>
      </c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>
        <f>X26</f>
        <v>42</v>
      </c>
      <c r="DH26" s="140">
        <f>X26</f>
        <v>42</v>
      </c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75"/>
    </row>
    <row r="27" spans="1:125" s="130" customFormat="1" ht="12.75" customHeight="1">
      <c r="A27" s="131"/>
      <c r="B27" s="132">
        <v>2</v>
      </c>
      <c r="C27" s="133" t="s">
        <v>207</v>
      </c>
      <c r="D27" s="134" t="s">
        <v>208</v>
      </c>
      <c r="E27" s="135">
        <v>1</v>
      </c>
      <c r="F27" s="135">
        <v>1</v>
      </c>
      <c r="G27" s="140">
        <v>0</v>
      </c>
      <c r="H27" s="141">
        <v>1</v>
      </c>
      <c r="I27" s="125" t="s">
        <v>3</v>
      </c>
      <c r="J27" s="126" t="s">
        <v>201</v>
      </c>
      <c r="K27" s="136">
        <v>8</v>
      </c>
      <c r="L27" s="127"/>
      <c r="M27" s="127"/>
      <c r="N27" s="136">
        <v>200</v>
      </c>
      <c r="O27" s="136"/>
      <c r="P27" s="136"/>
      <c r="Q27" s="128"/>
      <c r="R27" s="128"/>
      <c r="S27" s="129">
        <v>16</v>
      </c>
      <c r="T27" s="128">
        <v>1.1</v>
      </c>
      <c r="U27" s="128"/>
      <c r="V27" s="129">
        <v>17.6</v>
      </c>
      <c r="W27" s="137"/>
      <c r="X27" s="173">
        <v>17.6</v>
      </c>
      <c r="Y27" s="137"/>
      <c r="Z27" s="137"/>
      <c r="AA27" s="137"/>
      <c r="AB27" s="134"/>
      <c r="AC27" s="138"/>
      <c r="AD27" s="132">
        <v>2</v>
      </c>
      <c r="AE27" s="137">
        <v>11</v>
      </c>
      <c r="AF27" s="137">
        <v>27</v>
      </c>
      <c r="AG27" s="168" t="s">
        <v>239</v>
      </c>
      <c r="AH27" s="165">
        <v>5</v>
      </c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>
        <f>X27+AH27</f>
        <v>22.6</v>
      </c>
      <c r="CI27" s="140"/>
      <c r="CJ27" s="140"/>
      <c r="CK27" s="140"/>
      <c r="CL27" s="140"/>
      <c r="CM27" s="140">
        <f>X27</f>
        <v>17.6</v>
      </c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75"/>
    </row>
    <row r="28" spans="1:125" s="130" customFormat="1" ht="12.75" customHeight="1">
      <c r="A28" s="131"/>
      <c r="B28" s="132"/>
      <c r="C28" s="133"/>
      <c r="D28" s="134"/>
      <c r="E28" s="135"/>
      <c r="F28" s="135">
        <v>6</v>
      </c>
      <c r="G28" s="140">
        <v>1</v>
      </c>
      <c r="H28" s="141">
        <v>0</v>
      </c>
      <c r="I28" s="125" t="s">
        <v>209</v>
      </c>
      <c r="J28" s="126" t="s">
        <v>27</v>
      </c>
      <c r="K28" s="136"/>
      <c r="L28" s="127"/>
      <c r="M28" s="127"/>
      <c r="N28" s="136"/>
      <c r="O28" s="136"/>
      <c r="P28" s="136">
        <v>1</v>
      </c>
      <c r="Q28" s="128"/>
      <c r="R28" s="128">
        <v>7</v>
      </c>
      <c r="S28" s="129">
        <v>7</v>
      </c>
      <c r="T28" s="128">
        <v>1</v>
      </c>
      <c r="U28" s="128"/>
      <c r="V28" s="129">
        <v>7</v>
      </c>
      <c r="W28" s="137"/>
      <c r="X28" s="173">
        <v>7</v>
      </c>
      <c r="Y28" s="137"/>
      <c r="Z28" s="137"/>
      <c r="AA28" s="137"/>
      <c r="AB28" s="134"/>
      <c r="AC28" s="138"/>
      <c r="AD28" s="132"/>
      <c r="AE28" s="137"/>
      <c r="AF28" s="137"/>
      <c r="AG28" s="168"/>
      <c r="AH28" s="165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>
        <f>X28</f>
        <v>7</v>
      </c>
      <c r="CI28" s="140"/>
      <c r="CJ28" s="140"/>
      <c r="CK28" s="140"/>
      <c r="CL28" s="140"/>
      <c r="CM28" s="140">
        <f>X28</f>
        <v>7</v>
      </c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75"/>
    </row>
    <row r="29" spans="1:125" s="130" customFormat="1" ht="12.75" customHeight="1">
      <c r="A29" s="131"/>
      <c r="B29" s="132">
        <v>2</v>
      </c>
      <c r="C29" s="133" t="s">
        <v>184</v>
      </c>
      <c r="D29" s="134" t="s">
        <v>185</v>
      </c>
      <c r="E29" s="135">
        <v>1</v>
      </c>
      <c r="F29" s="135">
        <v>1</v>
      </c>
      <c r="G29" s="140">
        <v>0</v>
      </c>
      <c r="H29" s="141">
        <v>1</v>
      </c>
      <c r="I29" s="125" t="str">
        <f>CONCATENATE(segédtábla!H37)</f>
        <v>gyalogos</v>
      </c>
      <c r="J29" s="126" t="str">
        <f>CONCATENATE(segédtábla!I37,"",segédtábla!J37)</f>
        <v>téli</v>
      </c>
      <c r="K29" s="136">
        <v>10</v>
      </c>
      <c r="L29" s="127"/>
      <c r="M29" s="127"/>
      <c r="N29" s="136">
        <v>300</v>
      </c>
      <c r="O29" s="136"/>
      <c r="P29" s="136"/>
      <c r="Q29" s="128">
        <f>(CONCATENATE(segédtábla!S37))</f>
      </c>
      <c r="R29" s="128"/>
      <c r="S29" s="129">
        <f>SUM(segédtábla!U37)</f>
        <v>21</v>
      </c>
      <c r="T29" s="128" t="str">
        <f>(CONCATENATE(segédtábla!V37))</f>
        <v>1,1</v>
      </c>
      <c r="U29" s="128">
        <f>(CONCATENATE(segédtábla!W37))</f>
      </c>
      <c r="V29" s="129">
        <f>SUM(segédtábla!X37)</f>
        <v>23.1</v>
      </c>
      <c r="W29" s="137"/>
      <c r="X29" s="173">
        <f>SUM(segédtábla!Z37)</f>
        <v>23.1</v>
      </c>
      <c r="Y29" s="137"/>
      <c r="Z29" s="137"/>
      <c r="AA29" s="137"/>
      <c r="AB29" s="134"/>
      <c r="AC29" s="138"/>
      <c r="AD29" s="132">
        <v>18</v>
      </c>
      <c r="AE29" s="137">
        <v>29</v>
      </c>
      <c r="AF29" s="137">
        <v>24</v>
      </c>
      <c r="AG29" s="168" t="s">
        <v>186</v>
      </c>
      <c r="AH29" s="165">
        <v>5</v>
      </c>
      <c r="AI29" s="140"/>
      <c r="AJ29" s="140"/>
      <c r="AK29" s="140"/>
      <c r="AL29" s="140"/>
      <c r="AM29" s="140">
        <f>X29</f>
        <v>23.1</v>
      </c>
      <c r="AN29" s="140"/>
      <c r="AO29" s="140"/>
      <c r="AP29" s="140"/>
      <c r="AQ29" s="140"/>
      <c r="AR29" s="140"/>
      <c r="AS29" s="140"/>
      <c r="AT29" s="140"/>
      <c r="AU29" s="140">
        <f>X29</f>
        <v>23.1</v>
      </c>
      <c r="AV29" s="140"/>
      <c r="AW29" s="140"/>
      <c r="AX29" s="140"/>
      <c r="AY29" s="140">
        <f>X29</f>
        <v>23.1</v>
      </c>
      <c r="AZ29" s="140"/>
      <c r="BA29" s="140"/>
      <c r="BB29" s="140"/>
      <c r="BC29" s="140"/>
      <c r="BD29" s="140">
        <f>X29</f>
        <v>23.1</v>
      </c>
      <c r="BE29" s="140"/>
      <c r="BF29" s="140">
        <f>X29</f>
        <v>23.1</v>
      </c>
      <c r="BG29" s="140"/>
      <c r="BH29" s="140"/>
      <c r="BI29" s="140"/>
      <c r="BJ29" s="140">
        <f>X29</f>
        <v>23.1</v>
      </c>
      <c r="BK29" s="140">
        <f>X29</f>
        <v>23.1</v>
      </c>
      <c r="BL29" s="140"/>
      <c r="BM29" s="140">
        <f>X29</f>
        <v>23.1</v>
      </c>
      <c r="BN29" s="140"/>
      <c r="BO29" s="140"/>
      <c r="BP29" s="140"/>
      <c r="BQ29" s="140"/>
      <c r="BR29" s="140"/>
      <c r="BS29" s="140"/>
      <c r="BT29" s="140"/>
      <c r="BU29" s="140"/>
      <c r="BV29" s="140">
        <f>X29+AH29</f>
        <v>28.1</v>
      </c>
      <c r="BW29" s="140">
        <f>X29</f>
        <v>23.1</v>
      </c>
      <c r="BX29" s="140"/>
      <c r="BY29" s="140"/>
      <c r="BZ29" s="140"/>
      <c r="CA29" s="140">
        <f>X29</f>
        <v>23.1</v>
      </c>
      <c r="CB29" s="140">
        <f>X29</f>
        <v>23.1</v>
      </c>
      <c r="CC29" s="140">
        <f>X29</f>
        <v>23.1</v>
      </c>
      <c r="CD29" s="140">
        <f>X29</f>
        <v>23.1</v>
      </c>
      <c r="CE29" s="140"/>
      <c r="CF29" s="140"/>
      <c r="CG29" s="140"/>
      <c r="CH29" s="140"/>
      <c r="CI29" s="140">
        <f>X29</f>
        <v>23.1</v>
      </c>
      <c r="CJ29" s="140"/>
      <c r="CK29" s="140">
        <f>X29</f>
        <v>23.1</v>
      </c>
      <c r="CL29" s="140"/>
      <c r="CM29" s="140"/>
      <c r="CN29" s="140"/>
      <c r="CO29" s="140"/>
      <c r="CP29" s="140"/>
      <c r="CQ29" s="140"/>
      <c r="CR29" s="140">
        <f>X29</f>
        <v>23.1</v>
      </c>
      <c r="CS29" s="140"/>
      <c r="CT29" s="140"/>
      <c r="CU29" s="140">
        <f>X29</f>
        <v>23.1</v>
      </c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>
        <f>X29</f>
        <v>23.1</v>
      </c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75"/>
    </row>
    <row r="30" spans="1:125" s="130" customFormat="1" ht="12.75" customHeight="1">
      <c r="A30" s="131"/>
      <c r="B30" s="132">
        <v>3</v>
      </c>
      <c r="C30" s="133" t="s">
        <v>198</v>
      </c>
      <c r="D30" s="134" t="s">
        <v>199</v>
      </c>
      <c r="E30" s="135">
        <v>1</v>
      </c>
      <c r="F30" s="135">
        <v>1</v>
      </c>
      <c r="G30" s="140">
        <v>0</v>
      </c>
      <c r="H30" s="141">
        <v>1</v>
      </c>
      <c r="I30" s="125" t="str">
        <f>CONCATENATE(segédtábla!H38)</f>
        <v>gyalogos</v>
      </c>
      <c r="J30" s="126" t="str">
        <f>CONCATENATE(segédtábla!I38,"",segédtábla!J38)</f>
        <v>téli</v>
      </c>
      <c r="K30" s="136">
        <v>16</v>
      </c>
      <c r="L30" s="127"/>
      <c r="M30" s="127"/>
      <c r="N30" s="136">
        <v>50</v>
      </c>
      <c r="O30" s="136"/>
      <c r="P30" s="136"/>
      <c r="Q30" s="128"/>
      <c r="R30" s="128"/>
      <c r="S30" s="129">
        <v>25</v>
      </c>
      <c r="T30" s="128">
        <v>1.1</v>
      </c>
      <c r="U30" s="128"/>
      <c r="V30" s="129">
        <v>27.5</v>
      </c>
      <c r="W30" s="137"/>
      <c r="X30" s="173">
        <v>27.51</v>
      </c>
      <c r="Y30" s="137"/>
      <c r="Z30" s="137"/>
      <c r="AA30" s="137"/>
      <c r="AB30" s="134"/>
      <c r="AC30" s="138"/>
      <c r="AD30" s="132">
        <v>1</v>
      </c>
      <c r="AE30" s="137">
        <v>1</v>
      </c>
      <c r="AF30" s="137">
        <v>25</v>
      </c>
      <c r="AG30" s="168" t="s">
        <v>193</v>
      </c>
      <c r="AH30" s="165">
        <v>0</v>
      </c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>
        <f>X30</f>
        <v>27.51</v>
      </c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75"/>
    </row>
    <row r="31" spans="1:125" s="130" customFormat="1" ht="12.75" customHeight="1">
      <c r="A31" s="131"/>
      <c r="B31" s="132">
        <v>3</v>
      </c>
      <c r="C31" s="133" t="s">
        <v>169</v>
      </c>
      <c r="D31" s="134" t="s">
        <v>188</v>
      </c>
      <c r="E31" s="135">
        <v>1</v>
      </c>
      <c r="F31" s="135">
        <v>1</v>
      </c>
      <c r="G31" s="140">
        <v>0</v>
      </c>
      <c r="H31" s="141">
        <v>1</v>
      </c>
      <c r="I31" s="125" t="str">
        <f>CONCATENATE(segédtábla!H38)</f>
        <v>gyalogos</v>
      </c>
      <c r="J31" s="126" t="str">
        <f>CONCATENATE(segédtábla!I38,"",segédtábla!J38)</f>
        <v>téli</v>
      </c>
      <c r="K31" s="136">
        <v>13</v>
      </c>
      <c r="L31" s="127"/>
      <c r="M31" s="127"/>
      <c r="N31" s="136">
        <v>300</v>
      </c>
      <c r="O31" s="136"/>
      <c r="P31" s="136"/>
      <c r="Q31" s="128">
        <f>(CONCATENATE(segédtábla!S38))</f>
      </c>
      <c r="R31" s="128"/>
      <c r="S31" s="129">
        <f>SUM(segédtábla!U38)</f>
        <v>25.5</v>
      </c>
      <c r="T31" s="128" t="str">
        <f>(CONCATENATE(segédtábla!V38))</f>
        <v>1,1</v>
      </c>
      <c r="U31" s="128">
        <f>(CONCATENATE(segédtábla!W38))</f>
      </c>
      <c r="V31" s="129">
        <f>SUM(segédtábla!X38)</f>
        <v>28.05</v>
      </c>
      <c r="W31" s="137"/>
      <c r="X31" s="173">
        <f>SUM(segédtábla!Z38)</f>
        <v>28.05</v>
      </c>
      <c r="Y31" s="137"/>
      <c r="Z31" s="137"/>
      <c r="AA31" s="137"/>
      <c r="AB31" s="134"/>
      <c r="AC31" s="138"/>
      <c r="AD31" s="132">
        <v>8</v>
      </c>
      <c r="AE31" s="137">
        <v>10</v>
      </c>
      <c r="AF31" s="137">
        <v>26</v>
      </c>
      <c r="AG31" s="168" t="s">
        <v>189</v>
      </c>
      <c r="AH31" s="165">
        <v>5</v>
      </c>
      <c r="AI31" s="140"/>
      <c r="AJ31" s="140"/>
      <c r="AK31" s="140"/>
      <c r="AL31" s="140"/>
      <c r="AM31" s="140">
        <f>X31</f>
        <v>28.05</v>
      </c>
      <c r="AN31" s="140"/>
      <c r="AO31" s="140"/>
      <c r="AP31" s="140"/>
      <c r="AQ31" s="140">
        <f>X31</f>
        <v>28.05</v>
      </c>
      <c r="AR31" s="140"/>
      <c r="AS31" s="140"/>
      <c r="AT31" s="140"/>
      <c r="AU31" s="140"/>
      <c r="AV31" s="140"/>
      <c r="AW31" s="140"/>
      <c r="AX31" s="140">
        <f>X31</f>
        <v>28.05</v>
      </c>
      <c r="AY31" s="140">
        <f>X31</f>
        <v>28.05</v>
      </c>
      <c r="AZ31" s="140"/>
      <c r="BA31" s="140"/>
      <c r="BB31" s="140"/>
      <c r="BC31" s="140"/>
      <c r="BD31" s="140"/>
      <c r="BE31" s="140"/>
      <c r="BF31" s="140"/>
      <c r="BG31" s="140"/>
      <c r="BH31" s="140">
        <f>X31</f>
        <v>28.05</v>
      </c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>
        <f>X31+AH31</f>
        <v>33.05</v>
      </c>
      <c r="CT31" s="140">
        <f>X31</f>
        <v>28.05</v>
      </c>
      <c r="CU31" s="140">
        <f>X31</f>
        <v>28.05</v>
      </c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75"/>
    </row>
    <row r="32" spans="1:125" s="130" customFormat="1" ht="12.75" customHeight="1">
      <c r="A32" s="131"/>
      <c r="B32" s="132">
        <v>3</v>
      </c>
      <c r="C32" s="133" t="s">
        <v>171</v>
      </c>
      <c r="D32" s="134" t="s">
        <v>237</v>
      </c>
      <c r="E32" s="135">
        <v>1</v>
      </c>
      <c r="F32" s="135">
        <v>1</v>
      </c>
      <c r="G32" s="140">
        <v>1</v>
      </c>
      <c r="H32" s="141">
        <v>1</v>
      </c>
      <c r="I32" s="125" t="str">
        <f>CONCATENATE(segédtábla!H39)</f>
        <v>gyalogos</v>
      </c>
      <c r="J32" s="126" t="str">
        <f>CONCATENATE(segédtábla!I39,"",segédtábla!J39)</f>
        <v>telj.túratéli</v>
      </c>
      <c r="K32" s="136">
        <v>36</v>
      </c>
      <c r="L32" s="127"/>
      <c r="M32" s="127"/>
      <c r="N32" s="136">
        <v>1000</v>
      </c>
      <c r="O32" s="136"/>
      <c r="P32" s="136"/>
      <c r="Q32" s="128">
        <f>(CONCATENATE(segédtábla!S39))</f>
      </c>
      <c r="R32" s="128"/>
      <c r="S32" s="129">
        <f>SUM(segédtábla!U39)</f>
        <v>74</v>
      </c>
      <c r="T32" s="128">
        <f>(CONCATENATE(segédtábla!V39))</f>
      </c>
      <c r="U32" s="128" t="str">
        <f>(CONCATENATE(segédtábla!W39))</f>
        <v>1,6</v>
      </c>
      <c r="V32" s="129">
        <f>SUM(segédtábla!X39)</f>
        <v>118.4</v>
      </c>
      <c r="W32" s="137"/>
      <c r="X32" s="173">
        <f>SUM(segédtábla!Z39)</f>
        <v>118.4</v>
      </c>
      <c r="Y32" s="137"/>
      <c r="Z32" s="137"/>
      <c r="AA32" s="137"/>
      <c r="AB32" s="134"/>
      <c r="AC32" s="138"/>
      <c r="AD32" s="132">
        <v>2</v>
      </c>
      <c r="AE32" s="137">
        <v>2</v>
      </c>
      <c r="AF32" s="137">
        <v>74</v>
      </c>
      <c r="AG32" s="168" t="s">
        <v>192</v>
      </c>
      <c r="AH32" s="165">
        <v>0</v>
      </c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>
        <f>X32</f>
        <v>118.4</v>
      </c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>
        <f>X32</f>
        <v>118.4</v>
      </c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>
        <f>X32</f>
        <v>118.4</v>
      </c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>
        <f>X32</f>
        <v>118.4</v>
      </c>
      <c r="DT32" s="140"/>
      <c r="DU32" s="175"/>
    </row>
    <row r="33" spans="1:125" s="287" customFormat="1" ht="12.75" customHeight="1">
      <c r="A33" s="268"/>
      <c r="B33" s="269">
        <v>3</v>
      </c>
      <c r="C33" s="270" t="s">
        <v>224</v>
      </c>
      <c r="D33" s="271" t="s">
        <v>225</v>
      </c>
      <c r="E33" s="272">
        <v>1</v>
      </c>
      <c r="F33" s="272">
        <v>1</v>
      </c>
      <c r="G33" s="273">
        <v>1</v>
      </c>
      <c r="H33" s="274">
        <v>1</v>
      </c>
      <c r="I33" s="275" t="s">
        <v>3</v>
      </c>
      <c r="J33" s="276" t="s">
        <v>226</v>
      </c>
      <c r="K33" s="277">
        <v>25</v>
      </c>
      <c r="L33" s="278"/>
      <c r="M33" s="278"/>
      <c r="N33" s="277">
        <v>700</v>
      </c>
      <c r="O33" s="277"/>
      <c r="P33" s="277"/>
      <c r="Q33" s="279"/>
      <c r="R33" s="279"/>
      <c r="S33" s="280">
        <v>51.5</v>
      </c>
      <c r="T33" s="279"/>
      <c r="U33" s="279">
        <v>1.4</v>
      </c>
      <c r="V33" s="280">
        <v>72.1</v>
      </c>
      <c r="W33" s="281"/>
      <c r="X33" s="173">
        <v>72.1</v>
      </c>
      <c r="Y33" s="281"/>
      <c r="Z33" s="281"/>
      <c r="AA33" s="281"/>
      <c r="AB33" s="271"/>
      <c r="AC33" s="282"/>
      <c r="AD33" s="269">
        <v>4</v>
      </c>
      <c r="AE33" s="281">
        <v>4</v>
      </c>
      <c r="AF33" s="281">
        <v>51.5</v>
      </c>
      <c r="AG33" s="283" t="s">
        <v>194</v>
      </c>
      <c r="AH33" s="284">
        <v>5</v>
      </c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>
        <f>X33+AH33</f>
        <v>77.1</v>
      </c>
      <c r="BG33" s="273"/>
      <c r="BH33" s="273"/>
      <c r="BI33" s="273">
        <f>X33</f>
        <v>72.1</v>
      </c>
      <c r="BJ33" s="273"/>
      <c r="BK33" s="273">
        <f>X33</f>
        <v>72.1</v>
      </c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>
        <f>X33</f>
        <v>72.1</v>
      </c>
      <c r="BX33" s="273"/>
      <c r="BY33" s="273"/>
      <c r="BZ33" s="273"/>
      <c r="CA33" s="273">
        <f>X33</f>
        <v>72.1</v>
      </c>
      <c r="CB33" s="273"/>
      <c r="CC33" s="273"/>
      <c r="CD33" s="273">
        <f>X33</f>
        <v>72.1</v>
      </c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3"/>
      <c r="DN33" s="273"/>
      <c r="DO33" s="273"/>
      <c r="DP33" s="273"/>
      <c r="DQ33" s="273"/>
      <c r="DR33" s="273"/>
      <c r="DS33" s="273"/>
      <c r="DT33" s="273"/>
      <c r="DU33" s="285"/>
    </row>
    <row r="34" spans="1:125" s="287" customFormat="1" ht="12.75" customHeight="1">
      <c r="A34" s="268"/>
      <c r="B34" s="269">
        <v>3</v>
      </c>
      <c r="C34" s="270" t="s">
        <v>210</v>
      </c>
      <c r="D34" s="271" t="s">
        <v>249</v>
      </c>
      <c r="E34" s="272">
        <v>1</v>
      </c>
      <c r="F34" s="272">
        <v>1</v>
      </c>
      <c r="G34" s="273">
        <v>0</v>
      </c>
      <c r="H34" s="274">
        <v>1</v>
      </c>
      <c r="I34" s="275" t="str">
        <f>CONCATENATE(segédtábla!H40)</f>
        <v>gyalogos</v>
      </c>
      <c r="J34" s="276" t="str">
        <f>CONCATENATE(segédtábla!I40,"",segédtábla!J40)</f>
        <v>téli</v>
      </c>
      <c r="K34" s="277">
        <v>12</v>
      </c>
      <c r="L34" s="278"/>
      <c r="M34" s="278"/>
      <c r="N34" s="277">
        <v>200</v>
      </c>
      <c r="O34" s="277"/>
      <c r="P34" s="277"/>
      <c r="Q34" s="279">
        <f>(CONCATENATE(segédtábla!S40))</f>
      </c>
      <c r="R34" s="279"/>
      <c r="S34" s="280">
        <f>SUM(segédtábla!U40)</f>
        <v>22</v>
      </c>
      <c r="T34" s="279" t="str">
        <f>(CONCATENATE(segédtábla!V40))</f>
        <v>1,1</v>
      </c>
      <c r="U34" s="279">
        <f>(CONCATENATE(segédtábla!W40))</f>
      </c>
      <c r="V34" s="280">
        <f>SUM(segédtábla!X40)</f>
        <v>24.200000000000003</v>
      </c>
      <c r="W34" s="281"/>
      <c r="X34" s="173">
        <f>SUM(segédtábla!Z40)</f>
        <v>24.200000000000003</v>
      </c>
      <c r="Y34" s="281"/>
      <c r="Z34" s="281"/>
      <c r="AA34" s="281"/>
      <c r="AB34" s="271"/>
      <c r="AC34" s="282"/>
      <c r="AD34" s="269">
        <v>18</v>
      </c>
      <c r="AE34" s="281">
        <v>27</v>
      </c>
      <c r="AF34" s="281">
        <v>22</v>
      </c>
      <c r="AG34" s="283" t="s">
        <v>250</v>
      </c>
      <c r="AH34" s="284">
        <v>5</v>
      </c>
      <c r="AI34" s="273"/>
      <c r="AJ34" s="273"/>
      <c r="AK34" s="273"/>
      <c r="AL34" s="273"/>
      <c r="AM34" s="273">
        <f>X34</f>
        <v>24.200000000000003</v>
      </c>
      <c r="AN34" s="273"/>
      <c r="AO34" s="273"/>
      <c r="AP34" s="273">
        <f>X34</f>
        <v>24.200000000000003</v>
      </c>
      <c r="AQ34" s="273">
        <f>X34</f>
        <v>24.200000000000003</v>
      </c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>
        <f>X34</f>
        <v>24.200000000000003</v>
      </c>
      <c r="BE34" s="273"/>
      <c r="BF34" s="273">
        <f>X34</f>
        <v>24.200000000000003</v>
      </c>
      <c r="BG34" s="273">
        <f>X34</f>
        <v>24.200000000000003</v>
      </c>
      <c r="BH34" s="273">
        <f>X34</f>
        <v>24.200000000000003</v>
      </c>
      <c r="BI34" s="273"/>
      <c r="BJ34" s="273">
        <f>X34</f>
        <v>24.200000000000003</v>
      </c>
      <c r="BK34" s="273">
        <f>X34</f>
        <v>24.200000000000003</v>
      </c>
      <c r="BL34" s="273"/>
      <c r="BM34" s="273"/>
      <c r="BN34" s="273"/>
      <c r="BO34" s="273"/>
      <c r="BP34" s="273"/>
      <c r="BQ34" s="273"/>
      <c r="BR34" s="273"/>
      <c r="BS34" s="273"/>
      <c r="BT34" s="273">
        <f>X34</f>
        <v>24.200000000000003</v>
      </c>
      <c r="BU34" s="273"/>
      <c r="BV34" s="273">
        <f>X34</f>
        <v>24.200000000000003</v>
      </c>
      <c r="BW34" s="273">
        <f>X34</f>
        <v>24.200000000000003</v>
      </c>
      <c r="BX34" s="273"/>
      <c r="BY34" s="273"/>
      <c r="BZ34" s="273"/>
      <c r="CA34" s="273">
        <f>X34+AH34</f>
        <v>29.200000000000003</v>
      </c>
      <c r="CB34" s="273"/>
      <c r="CC34" s="273"/>
      <c r="CD34" s="273">
        <f>X34</f>
        <v>24.200000000000003</v>
      </c>
      <c r="CE34" s="273"/>
      <c r="CF34" s="273"/>
      <c r="CG34" s="273">
        <f>X34</f>
        <v>24.200000000000003</v>
      </c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>
        <f>X34</f>
        <v>24.200000000000003</v>
      </c>
      <c r="CV34" s="273">
        <f>X34</f>
        <v>24.200000000000003</v>
      </c>
      <c r="CW34" s="273">
        <f>X34</f>
        <v>24.200000000000003</v>
      </c>
      <c r="CX34" s="273"/>
      <c r="CY34" s="273"/>
      <c r="CZ34" s="273"/>
      <c r="DA34" s="273"/>
      <c r="DB34" s="273"/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3"/>
      <c r="DN34" s="273"/>
      <c r="DO34" s="273"/>
      <c r="DP34" s="273"/>
      <c r="DQ34" s="273"/>
      <c r="DR34" s="273"/>
      <c r="DS34" s="273"/>
      <c r="DT34" s="273"/>
      <c r="DU34" s="285"/>
    </row>
    <row r="35" spans="1:125" s="287" customFormat="1" ht="12.75" customHeight="1">
      <c r="A35" s="268"/>
      <c r="B35" s="269">
        <v>3</v>
      </c>
      <c r="C35" s="270" t="s">
        <v>210</v>
      </c>
      <c r="D35" s="271" t="s">
        <v>359</v>
      </c>
      <c r="E35" s="272">
        <v>1</v>
      </c>
      <c r="F35" s="272">
        <v>1</v>
      </c>
      <c r="G35" s="273">
        <v>1</v>
      </c>
      <c r="H35" s="274">
        <v>1</v>
      </c>
      <c r="I35" s="275" t="s">
        <v>3</v>
      </c>
      <c r="J35" s="276" t="s">
        <v>226</v>
      </c>
      <c r="K35" s="277">
        <v>20</v>
      </c>
      <c r="L35" s="278"/>
      <c r="M35" s="278"/>
      <c r="N35" s="277">
        <v>705</v>
      </c>
      <c r="O35" s="277"/>
      <c r="P35" s="277"/>
      <c r="Q35" s="279"/>
      <c r="R35" s="279"/>
      <c r="S35" s="280">
        <v>44.3</v>
      </c>
      <c r="T35" s="279"/>
      <c r="U35" s="279">
        <v>1.4</v>
      </c>
      <c r="V35" s="280">
        <v>62</v>
      </c>
      <c r="W35" s="281"/>
      <c r="X35" s="173">
        <v>62</v>
      </c>
      <c r="Y35" s="281"/>
      <c r="Z35" s="281"/>
      <c r="AA35" s="281"/>
      <c r="AB35" s="271"/>
      <c r="AC35" s="282"/>
      <c r="AD35" s="269">
        <v>1</v>
      </c>
      <c r="AE35" s="281">
        <v>5</v>
      </c>
      <c r="AF35" s="281">
        <v>44</v>
      </c>
      <c r="AG35" s="283" t="s">
        <v>356</v>
      </c>
      <c r="AH35" s="284">
        <v>3</v>
      </c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>
        <f>X35+AH35</f>
        <v>65</v>
      </c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3"/>
      <c r="DP35" s="273"/>
      <c r="DQ35" s="273"/>
      <c r="DR35" s="273"/>
      <c r="DS35" s="273"/>
      <c r="DT35" s="273"/>
      <c r="DU35" s="285"/>
    </row>
    <row r="36" spans="1:125" s="287" customFormat="1" ht="12.75" customHeight="1">
      <c r="A36" s="268"/>
      <c r="B36" s="269">
        <v>3</v>
      </c>
      <c r="C36" s="270" t="s">
        <v>378</v>
      </c>
      <c r="D36" s="271" t="s">
        <v>379</v>
      </c>
      <c r="E36" s="272">
        <v>4</v>
      </c>
      <c r="F36" s="272">
        <v>1</v>
      </c>
      <c r="G36" s="273">
        <v>0</v>
      </c>
      <c r="H36" s="274">
        <v>1</v>
      </c>
      <c r="I36" s="275" t="s">
        <v>3</v>
      </c>
      <c r="J36" s="276" t="s">
        <v>201</v>
      </c>
      <c r="K36" s="277">
        <v>60.5</v>
      </c>
      <c r="L36" s="278"/>
      <c r="M36" s="278"/>
      <c r="N36" s="277">
        <v>1600</v>
      </c>
      <c r="O36" s="277"/>
      <c r="P36" s="277"/>
      <c r="Q36" s="279"/>
      <c r="R36" s="279"/>
      <c r="S36" s="280">
        <v>122.8</v>
      </c>
      <c r="T36" s="279">
        <v>1.1</v>
      </c>
      <c r="U36" s="279"/>
      <c r="V36" s="280">
        <v>135</v>
      </c>
      <c r="W36" s="281">
        <v>4</v>
      </c>
      <c r="X36" s="173">
        <v>139</v>
      </c>
      <c r="Y36" s="281"/>
      <c r="Z36" s="281"/>
      <c r="AA36" s="281"/>
      <c r="AB36" s="271"/>
      <c r="AC36" s="282"/>
      <c r="AD36" s="269">
        <v>2</v>
      </c>
      <c r="AE36" s="281">
        <v>11</v>
      </c>
      <c r="AF36" s="281">
        <v>127</v>
      </c>
      <c r="AG36" s="283" t="s">
        <v>380</v>
      </c>
      <c r="AH36" s="284">
        <v>0</v>
      </c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>
        <f>X36</f>
        <v>139</v>
      </c>
      <c r="BR36" s="273"/>
      <c r="BS36" s="273"/>
      <c r="BT36" s="273"/>
      <c r="BU36" s="273"/>
      <c r="BV36" s="273"/>
      <c r="BW36" s="273"/>
      <c r="BX36" s="273">
        <f>X36</f>
        <v>139</v>
      </c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85"/>
    </row>
    <row r="37" spans="1:125" s="130" customFormat="1" ht="12.75" customHeight="1">
      <c r="A37" s="131"/>
      <c r="B37" s="132">
        <v>3</v>
      </c>
      <c r="C37" s="133" t="s">
        <v>213</v>
      </c>
      <c r="D37" s="134" t="s">
        <v>214</v>
      </c>
      <c r="E37" s="135">
        <v>1</v>
      </c>
      <c r="F37" s="135">
        <v>1</v>
      </c>
      <c r="G37" s="140">
        <v>0</v>
      </c>
      <c r="H37" s="141">
        <v>1</v>
      </c>
      <c r="I37" s="125" t="s">
        <v>3</v>
      </c>
      <c r="J37" s="126" t="s">
        <v>201</v>
      </c>
      <c r="K37" s="136">
        <v>26</v>
      </c>
      <c r="L37" s="127"/>
      <c r="M37" s="127"/>
      <c r="N37" s="136">
        <v>400</v>
      </c>
      <c r="O37" s="136"/>
      <c r="P37" s="136"/>
      <c r="Q37" s="128"/>
      <c r="R37" s="128"/>
      <c r="S37" s="129">
        <v>47</v>
      </c>
      <c r="T37" s="128">
        <v>1.1</v>
      </c>
      <c r="U37" s="128"/>
      <c r="V37" s="129">
        <v>51.7</v>
      </c>
      <c r="W37" s="137"/>
      <c r="X37" s="173">
        <v>51.7</v>
      </c>
      <c r="Y37" s="137"/>
      <c r="Z37" s="137"/>
      <c r="AA37" s="137"/>
      <c r="AB37" s="134"/>
      <c r="AC37" s="138"/>
      <c r="AD37" s="132">
        <v>1</v>
      </c>
      <c r="AE37" s="137">
        <v>1</v>
      </c>
      <c r="AF37" s="137">
        <v>47</v>
      </c>
      <c r="AG37" s="168" t="s">
        <v>193</v>
      </c>
      <c r="AH37" s="165">
        <v>0</v>
      </c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>
        <f>X37</f>
        <v>51.7</v>
      </c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75"/>
    </row>
    <row r="38" spans="1:125" s="287" customFormat="1" ht="12.75" customHeight="1">
      <c r="A38" s="268"/>
      <c r="B38" s="269">
        <v>3</v>
      </c>
      <c r="C38" s="270" t="s">
        <v>182</v>
      </c>
      <c r="D38" s="271" t="s">
        <v>283</v>
      </c>
      <c r="E38" s="272">
        <v>1</v>
      </c>
      <c r="F38" s="272">
        <v>1</v>
      </c>
      <c r="G38" s="273">
        <v>0</v>
      </c>
      <c r="H38" s="274">
        <v>2</v>
      </c>
      <c r="I38" s="275" t="s">
        <v>3</v>
      </c>
      <c r="J38" s="276" t="s">
        <v>284</v>
      </c>
      <c r="K38" s="277">
        <v>7.4</v>
      </c>
      <c r="L38" s="278"/>
      <c r="M38" s="278"/>
      <c r="N38" s="277">
        <v>420</v>
      </c>
      <c r="O38" s="277"/>
      <c r="P38" s="277"/>
      <c r="Q38" s="279"/>
      <c r="R38" s="279"/>
      <c r="S38" s="280">
        <v>30.6</v>
      </c>
      <c r="T38" s="279">
        <v>1</v>
      </c>
      <c r="U38" s="279"/>
      <c r="V38" s="280">
        <v>30.6</v>
      </c>
      <c r="W38" s="281"/>
      <c r="X38" s="173">
        <v>30.6</v>
      </c>
      <c r="Y38" s="281"/>
      <c r="Z38" s="281"/>
      <c r="AA38" s="281"/>
      <c r="AB38" s="271"/>
      <c r="AC38" s="282"/>
      <c r="AD38" s="269">
        <v>2</v>
      </c>
      <c r="AE38" s="281">
        <v>3</v>
      </c>
      <c r="AF38" s="281">
        <v>31</v>
      </c>
      <c r="AG38" s="283" t="s">
        <v>250</v>
      </c>
      <c r="AH38" s="284">
        <v>0</v>
      </c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>
        <f>X38</f>
        <v>30.6</v>
      </c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>
        <f>X38</f>
        <v>30.6</v>
      </c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85"/>
    </row>
    <row r="39" spans="1:125" s="130" customFormat="1" ht="12.75" customHeight="1">
      <c r="A39" s="131"/>
      <c r="B39" s="132">
        <v>3</v>
      </c>
      <c r="C39" s="133" t="s">
        <v>207</v>
      </c>
      <c r="D39" s="134" t="s">
        <v>211</v>
      </c>
      <c r="E39" s="135">
        <v>1</v>
      </c>
      <c r="F39" s="135">
        <v>1</v>
      </c>
      <c r="G39" s="140">
        <v>0</v>
      </c>
      <c r="H39" s="141">
        <v>1</v>
      </c>
      <c r="I39" s="125" t="s">
        <v>3</v>
      </c>
      <c r="J39" s="126" t="s">
        <v>201</v>
      </c>
      <c r="K39" s="136">
        <v>15</v>
      </c>
      <c r="L39" s="127"/>
      <c r="M39" s="127"/>
      <c r="N39" s="136">
        <v>675</v>
      </c>
      <c r="O39" s="136"/>
      <c r="P39" s="136"/>
      <c r="Q39" s="128">
        <f>(CONCATENATE(segédtábla!S41))</f>
      </c>
      <c r="R39" s="128"/>
      <c r="S39" s="129">
        <f>SUM(segédtábla!U41)</f>
        <v>36</v>
      </c>
      <c r="T39" s="128" t="str">
        <f>(CONCATENATE(segédtábla!V41))</f>
        <v>1,1</v>
      </c>
      <c r="U39" s="128">
        <f>(CONCATENATE(segédtábla!W41))</f>
      </c>
      <c r="V39" s="129">
        <f>SUM(segédtábla!X41)</f>
        <v>39.6</v>
      </c>
      <c r="W39" s="137">
        <v>25</v>
      </c>
      <c r="X39" s="173">
        <f>SUM(segédtábla!Z41)</f>
        <v>64.6</v>
      </c>
      <c r="Y39" s="137"/>
      <c r="Z39" s="137"/>
      <c r="AA39" s="137"/>
      <c r="AB39" s="134"/>
      <c r="AC39" s="138"/>
      <c r="AD39" s="132">
        <v>7</v>
      </c>
      <c r="AE39" s="137">
        <v>7</v>
      </c>
      <c r="AF39" s="137">
        <v>36</v>
      </c>
      <c r="AG39" s="168" t="s">
        <v>195</v>
      </c>
      <c r="AH39" s="165">
        <v>5</v>
      </c>
      <c r="AI39" s="140"/>
      <c r="AJ39" s="140"/>
      <c r="AK39" s="140"/>
      <c r="AL39" s="140"/>
      <c r="AM39" s="140"/>
      <c r="AN39" s="140"/>
      <c r="AO39" s="140">
        <f>X39</f>
        <v>64.6</v>
      </c>
      <c r="AP39" s="140"/>
      <c r="AQ39" s="140">
        <f>X39+AH39</f>
        <v>69.6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>
        <f>X39</f>
        <v>64.6</v>
      </c>
      <c r="BE39" s="140"/>
      <c r="BF39" s="140"/>
      <c r="BG39" s="140"/>
      <c r="BH39" s="140"/>
      <c r="BI39" s="140"/>
      <c r="BJ39" s="140">
        <f>X39</f>
        <v>64.6</v>
      </c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>
        <f>X39</f>
        <v>64.6</v>
      </c>
      <c r="CH39" s="140"/>
      <c r="CI39" s="140"/>
      <c r="CJ39" s="140"/>
      <c r="CK39" s="140"/>
      <c r="CL39" s="140"/>
      <c r="CM39" s="140">
        <f>X39</f>
        <v>64.6</v>
      </c>
      <c r="CN39" s="140"/>
      <c r="CO39" s="140"/>
      <c r="CP39" s="140">
        <f>X39</f>
        <v>64.6</v>
      </c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75"/>
    </row>
    <row r="40" spans="1:125" s="130" customFormat="1" ht="12.75" customHeight="1">
      <c r="A40" s="131"/>
      <c r="B40" s="132">
        <v>3</v>
      </c>
      <c r="C40" s="133" t="s">
        <v>207</v>
      </c>
      <c r="D40" s="134" t="s">
        <v>223</v>
      </c>
      <c r="E40" s="135">
        <v>1</v>
      </c>
      <c r="F40" s="135">
        <v>5</v>
      </c>
      <c r="G40" s="140">
        <v>0</v>
      </c>
      <c r="H40" s="141">
        <v>0</v>
      </c>
      <c r="I40" s="125" t="s">
        <v>229</v>
      </c>
      <c r="J40" s="126" t="s">
        <v>230</v>
      </c>
      <c r="K40" s="136"/>
      <c r="L40" s="127"/>
      <c r="M40" s="127"/>
      <c r="N40" s="136"/>
      <c r="O40" s="136"/>
      <c r="P40" s="136">
        <v>7</v>
      </c>
      <c r="Q40" s="128"/>
      <c r="R40" s="128">
        <v>7</v>
      </c>
      <c r="S40" s="129">
        <v>49</v>
      </c>
      <c r="T40" s="128">
        <v>1</v>
      </c>
      <c r="U40" s="128"/>
      <c r="V40" s="129">
        <v>49</v>
      </c>
      <c r="W40" s="137"/>
      <c r="X40" s="173">
        <v>49</v>
      </c>
      <c r="Y40" s="137"/>
      <c r="Z40" s="137"/>
      <c r="AA40" s="137"/>
      <c r="AB40" s="134"/>
      <c r="AC40" s="138"/>
      <c r="AD40" s="132">
        <v>3</v>
      </c>
      <c r="AE40" s="137">
        <v>5</v>
      </c>
      <c r="AF40" s="137">
        <v>49</v>
      </c>
      <c r="AG40" s="168" t="s">
        <v>194</v>
      </c>
      <c r="AH40" s="165">
        <v>3</v>
      </c>
      <c r="AI40" s="140"/>
      <c r="AJ40" s="140"/>
      <c r="AK40" s="140"/>
      <c r="AL40" s="140"/>
      <c r="AM40" s="140">
        <f>X40</f>
        <v>49</v>
      </c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>
        <f>X40+AH40</f>
        <v>52</v>
      </c>
      <c r="BG40" s="140">
        <f>X40</f>
        <v>49</v>
      </c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75"/>
    </row>
    <row r="41" spans="1:125" s="130" customFormat="1" ht="12.75" customHeight="1">
      <c r="A41" s="131"/>
      <c r="B41" s="132">
        <v>3</v>
      </c>
      <c r="C41" s="133" t="s">
        <v>219</v>
      </c>
      <c r="D41" s="134" t="s">
        <v>220</v>
      </c>
      <c r="E41" s="135">
        <v>1</v>
      </c>
      <c r="F41" s="135">
        <v>1</v>
      </c>
      <c r="G41" s="140">
        <v>0</v>
      </c>
      <c r="H41" s="141">
        <v>0</v>
      </c>
      <c r="I41" s="125" t="s">
        <v>3</v>
      </c>
      <c r="J41" s="126"/>
      <c r="K41" s="136">
        <v>26</v>
      </c>
      <c r="L41" s="127"/>
      <c r="M41" s="127"/>
      <c r="N41" s="136">
        <v>500</v>
      </c>
      <c r="O41" s="136"/>
      <c r="P41" s="136"/>
      <c r="Q41" s="128"/>
      <c r="R41" s="128"/>
      <c r="S41" s="129">
        <v>49</v>
      </c>
      <c r="T41" s="128">
        <v>1</v>
      </c>
      <c r="U41" s="128"/>
      <c r="V41" s="129">
        <v>49</v>
      </c>
      <c r="W41" s="137"/>
      <c r="X41" s="173">
        <v>49</v>
      </c>
      <c r="Y41" s="137"/>
      <c r="Z41" s="137"/>
      <c r="AA41" s="137"/>
      <c r="AB41" s="134"/>
      <c r="AC41" s="138"/>
      <c r="AD41" s="132">
        <v>1</v>
      </c>
      <c r="AE41" s="137">
        <v>2</v>
      </c>
      <c r="AF41" s="137">
        <v>49</v>
      </c>
      <c r="AG41" s="168" t="s">
        <v>193</v>
      </c>
      <c r="AH41" s="165">
        <v>0</v>
      </c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>
        <f>X41</f>
        <v>49</v>
      </c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75"/>
    </row>
    <row r="42" spans="1:125" s="130" customFormat="1" ht="12.75" customHeight="1">
      <c r="A42" s="131"/>
      <c r="B42" s="132">
        <v>3</v>
      </c>
      <c r="C42" s="133" t="s">
        <v>184</v>
      </c>
      <c r="D42" s="134" t="s">
        <v>215</v>
      </c>
      <c r="E42" s="135">
        <v>1</v>
      </c>
      <c r="F42" s="135">
        <v>1</v>
      </c>
      <c r="G42" s="140">
        <v>1</v>
      </c>
      <c r="H42" s="141">
        <v>0</v>
      </c>
      <c r="I42" s="125" t="s">
        <v>3</v>
      </c>
      <c r="J42" s="126" t="s">
        <v>6</v>
      </c>
      <c r="K42" s="136">
        <v>25</v>
      </c>
      <c r="L42" s="127"/>
      <c r="M42" s="127"/>
      <c r="N42" s="136">
        <v>820</v>
      </c>
      <c r="O42" s="136"/>
      <c r="P42" s="136"/>
      <c r="Q42" s="128">
        <f>(CONCATENATE(segédtábla!S57))</f>
      </c>
      <c r="R42" s="128"/>
      <c r="S42" s="129">
        <f>SUM(segédtábla!U42)</f>
        <v>53.9</v>
      </c>
      <c r="T42" s="128">
        <f>(CONCATENATE(segédtábla!V42))</f>
      </c>
      <c r="U42" s="128" t="str">
        <f>(CONCATENATE(segédtábla!W42))</f>
        <v>1,2</v>
      </c>
      <c r="V42" s="129">
        <f>SUM(segédtábla!X42)</f>
        <v>64.67999999999999</v>
      </c>
      <c r="W42" s="137"/>
      <c r="X42" s="173">
        <f>SUM(segédtábla!Z42)</f>
        <v>64.67999999999999</v>
      </c>
      <c r="Y42" s="137"/>
      <c r="Z42" s="137"/>
      <c r="AA42" s="137"/>
      <c r="AB42" s="134"/>
      <c r="AC42" s="138"/>
      <c r="AD42" s="132">
        <v>2</v>
      </c>
      <c r="AE42" s="137">
        <v>2</v>
      </c>
      <c r="AF42" s="137">
        <v>54</v>
      </c>
      <c r="AG42" s="168" t="s">
        <v>193</v>
      </c>
      <c r="AH42" s="165">
        <v>0</v>
      </c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>
        <f>X42</f>
        <v>64.67999999999999</v>
      </c>
      <c r="BE42" s="140"/>
      <c r="BF42" s="140"/>
      <c r="BG42" s="140"/>
      <c r="BH42" s="140"/>
      <c r="BI42" s="140">
        <f>X42</f>
        <v>64.67999999999999</v>
      </c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75"/>
    </row>
    <row r="43" spans="1:125" s="130" customFormat="1" ht="12.75" customHeight="1">
      <c r="A43" s="131"/>
      <c r="B43" s="132">
        <v>3</v>
      </c>
      <c r="C43" s="133" t="s">
        <v>165</v>
      </c>
      <c r="D43" s="134" t="s">
        <v>216</v>
      </c>
      <c r="E43" s="135">
        <v>1</v>
      </c>
      <c r="F43" s="135">
        <v>1</v>
      </c>
      <c r="G43" s="140">
        <v>0</v>
      </c>
      <c r="H43" s="141">
        <v>0</v>
      </c>
      <c r="I43" s="125" t="s">
        <v>3</v>
      </c>
      <c r="J43" s="126" t="str">
        <f>CONCATENATE(segédtábla!I58,"",segédtábla!J58)</f>
        <v>telj.túra</v>
      </c>
      <c r="K43" s="136">
        <v>18</v>
      </c>
      <c r="L43" s="127"/>
      <c r="M43" s="127"/>
      <c r="N43" s="136">
        <v>100</v>
      </c>
      <c r="O43" s="136"/>
      <c r="P43" s="136"/>
      <c r="Q43" s="128">
        <f>(CONCATENATE(segédtábla!S58))</f>
      </c>
      <c r="R43" s="128"/>
      <c r="S43" s="129">
        <f>SUM(segédtábla!U43)</f>
        <v>29</v>
      </c>
      <c r="T43" s="128" t="str">
        <f>(CONCATENATE(segédtábla!V43))</f>
        <v>1</v>
      </c>
      <c r="U43" s="128">
        <f>(CONCATENATE(segédtábla!W43))</f>
      </c>
      <c r="V43" s="129">
        <f>SUM(segédtábla!X43)</f>
        <v>29</v>
      </c>
      <c r="W43" s="137"/>
      <c r="X43" s="173">
        <f>SUM(segédtábla!Z43)</f>
        <v>29</v>
      </c>
      <c r="Y43" s="137"/>
      <c r="Z43" s="137"/>
      <c r="AA43" s="137"/>
      <c r="AB43" s="134"/>
      <c r="AC43" s="138"/>
      <c r="AD43" s="132">
        <v>8</v>
      </c>
      <c r="AE43" s="137">
        <v>8</v>
      </c>
      <c r="AF43" s="137">
        <v>29</v>
      </c>
      <c r="AG43" s="168" t="s">
        <v>195</v>
      </c>
      <c r="AH43" s="165">
        <v>3</v>
      </c>
      <c r="AI43" s="140"/>
      <c r="AJ43" s="140"/>
      <c r="AK43" s="140"/>
      <c r="AL43" s="140"/>
      <c r="AM43" s="140"/>
      <c r="AN43" s="140">
        <f>X43</f>
        <v>29</v>
      </c>
      <c r="AO43" s="140">
        <f>X43</f>
        <v>29</v>
      </c>
      <c r="AP43" s="140"/>
      <c r="AQ43" s="140">
        <f>X43+AH43</f>
        <v>32</v>
      </c>
      <c r="AR43" s="140"/>
      <c r="AS43" s="140"/>
      <c r="AT43" s="140"/>
      <c r="AU43" s="140"/>
      <c r="AV43" s="140"/>
      <c r="AW43" s="140"/>
      <c r="AX43" s="140">
        <f>X43</f>
        <v>29</v>
      </c>
      <c r="AY43" s="140">
        <f>X43</f>
        <v>29</v>
      </c>
      <c r="AZ43" s="140"/>
      <c r="BA43" s="140"/>
      <c r="BB43" s="140">
        <f>X43</f>
        <v>29</v>
      </c>
      <c r="BC43" s="140"/>
      <c r="BD43" s="140"/>
      <c r="BE43" s="140"/>
      <c r="BF43" s="140"/>
      <c r="BG43" s="140"/>
      <c r="BH43" s="140"/>
      <c r="BI43" s="140"/>
      <c r="BJ43" s="140"/>
      <c r="BK43" s="140"/>
      <c r="BL43" s="140">
        <f>X43</f>
        <v>29</v>
      </c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>
        <f>X43</f>
        <v>29</v>
      </c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75"/>
    </row>
    <row r="44" spans="1:125" s="130" customFormat="1" ht="12.75" customHeight="1">
      <c r="A44" s="131"/>
      <c r="B44" s="132">
        <v>4</v>
      </c>
      <c r="C44" s="133" t="s">
        <v>65</v>
      </c>
      <c r="D44" s="134" t="s">
        <v>227</v>
      </c>
      <c r="E44" s="135">
        <v>1</v>
      </c>
      <c r="F44" s="135">
        <v>1</v>
      </c>
      <c r="G44" s="140">
        <v>0</v>
      </c>
      <c r="H44" s="141">
        <v>0</v>
      </c>
      <c r="I44" s="125" t="s">
        <v>3</v>
      </c>
      <c r="J44" s="126"/>
      <c r="K44" s="136">
        <v>15</v>
      </c>
      <c r="L44" s="127"/>
      <c r="M44" s="127"/>
      <c r="N44" s="136">
        <v>600</v>
      </c>
      <c r="O44" s="136"/>
      <c r="P44" s="136"/>
      <c r="Q44" s="128">
        <f>(CONCATENATE(segédtábla!S59))</f>
      </c>
      <c r="R44" s="128"/>
      <c r="S44" s="129">
        <f>SUM(segédtábla!U44)</f>
        <v>34.5</v>
      </c>
      <c r="T44" s="128" t="str">
        <f>(CONCATENATE(segédtábla!V44))</f>
        <v>1</v>
      </c>
      <c r="U44" s="128">
        <f>(CONCATENATE(segédtábla!W44))</f>
      </c>
      <c r="V44" s="129">
        <f>SUM(segédtábla!X44)</f>
        <v>34.5</v>
      </c>
      <c r="W44" s="137"/>
      <c r="X44" s="173">
        <f>SUM(segédtábla!Z44)</f>
        <v>34.5</v>
      </c>
      <c r="Y44" s="137"/>
      <c r="Z44" s="137"/>
      <c r="AA44" s="137"/>
      <c r="AB44" s="134"/>
      <c r="AC44" s="138"/>
      <c r="AD44" s="132">
        <v>5</v>
      </c>
      <c r="AE44" s="137">
        <v>5</v>
      </c>
      <c r="AF44" s="137">
        <v>34.5</v>
      </c>
      <c r="AG44" s="168" t="s">
        <v>195</v>
      </c>
      <c r="AH44" s="165">
        <v>5</v>
      </c>
      <c r="AI44" s="140"/>
      <c r="AJ44" s="140"/>
      <c r="AK44" s="140"/>
      <c r="AL44" s="140"/>
      <c r="AM44" s="140">
        <f>X44</f>
        <v>34.5</v>
      </c>
      <c r="AN44" s="140"/>
      <c r="AO44" s="140"/>
      <c r="AP44" s="140"/>
      <c r="AQ44" s="140">
        <f>X44+AH44</f>
        <v>39.5</v>
      </c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>
        <f>X44</f>
        <v>34.5</v>
      </c>
      <c r="BE44" s="140"/>
      <c r="BF44" s="140"/>
      <c r="BG44" s="140"/>
      <c r="BH44" s="140"/>
      <c r="BI44" s="140"/>
      <c r="BJ44" s="140">
        <f>X44</f>
        <v>34.5</v>
      </c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>
        <f>X44</f>
        <v>34.5</v>
      </c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75"/>
    </row>
    <row r="45" spans="1:125" s="287" customFormat="1" ht="12.75" customHeight="1">
      <c r="A45" s="268"/>
      <c r="B45" s="269">
        <v>4</v>
      </c>
      <c r="C45" s="270" t="s">
        <v>65</v>
      </c>
      <c r="D45" s="271" t="s">
        <v>381</v>
      </c>
      <c r="E45" s="272">
        <v>1</v>
      </c>
      <c r="F45" s="272">
        <v>1</v>
      </c>
      <c r="G45" s="273">
        <v>1</v>
      </c>
      <c r="H45" s="274">
        <v>0</v>
      </c>
      <c r="I45" s="275" t="s">
        <v>3</v>
      </c>
      <c r="J45" s="276" t="s">
        <v>6</v>
      </c>
      <c r="K45" s="277">
        <v>20</v>
      </c>
      <c r="L45" s="278"/>
      <c r="M45" s="278"/>
      <c r="N45" s="277">
        <v>800</v>
      </c>
      <c r="O45" s="277"/>
      <c r="P45" s="277"/>
      <c r="Q45" s="279"/>
      <c r="R45" s="279"/>
      <c r="S45" s="280">
        <v>46</v>
      </c>
      <c r="T45" s="279"/>
      <c r="U45" s="279">
        <v>1.2</v>
      </c>
      <c r="V45" s="280">
        <v>55.2</v>
      </c>
      <c r="W45" s="281"/>
      <c r="X45" s="173">
        <v>55.2</v>
      </c>
      <c r="Y45" s="281"/>
      <c r="Z45" s="281"/>
      <c r="AA45" s="281"/>
      <c r="AB45" s="271"/>
      <c r="AC45" s="282"/>
      <c r="AD45" s="269">
        <v>2</v>
      </c>
      <c r="AE45" s="281">
        <v>2</v>
      </c>
      <c r="AF45" s="281">
        <v>46</v>
      </c>
      <c r="AG45" s="283" t="s">
        <v>151</v>
      </c>
      <c r="AH45" s="284">
        <v>0</v>
      </c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>
        <f>X45</f>
        <v>55.2</v>
      </c>
      <c r="BR45" s="273"/>
      <c r="BS45" s="273"/>
      <c r="BT45" s="273"/>
      <c r="BU45" s="273"/>
      <c r="BV45" s="273"/>
      <c r="BW45" s="273"/>
      <c r="BX45" s="273">
        <f>X45</f>
        <v>55.2</v>
      </c>
      <c r="BY45" s="273"/>
      <c r="BZ45" s="273"/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3"/>
      <c r="CW45" s="273"/>
      <c r="CX45" s="273"/>
      <c r="CY45" s="273"/>
      <c r="CZ45" s="273"/>
      <c r="DA45" s="273"/>
      <c r="DB45" s="273"/>
      <c r="DC45" s="273"/>
      <c r="DD45" s="273"/>
      <c r="DE45" s="273"/>
      <c r="DF45" s="273"/>
      <c r="DG45" s="273"/>
      <c r="DH45" s="273"/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85"/>
    </row>
    <row r="46" spans="1:125" s="287" customFormat="1" ht="12.75" customHeight="1">
      <c r="A46" s="268"/>
      <c r="B46" s="269">
        <v>4</v>
      </c>
      <c r="C46" s="270" t="s">
        <v>266</v>
      </c>
      <c r="D46" s="271" t="s">
        <v>267</v>
      </c>
      <c r="E46" s="272">
        <v>2</v>
      </c>
      <c r="F46" s="272">
        <v>1</v>
      </c>
      <c r="G46" s="273">
        <v>0</v>
      </c>
      <c r="H46" s="274">
        <v>2</v>
      </c>
      <c r="I46" s="275" t="s">
        <v>3</v>
      </c>
      <c r="J46" s="276" t="s">
        <v>284</v>
      </c>
      <c r="K46" s="277">
        <v>17.31</v>
      </c>
      <c r="L46" s="278"/>
      <c r="M46" s="278"/>
      <c r="N46" s="277">
        <v>0</v>
      </c>
      <c r="O46" s="277"/>
      <c r="P46" s="277"/>
      <c r="Q46" s="279"/>
      <c r="R46" s="279"/>
      <c r="S46" s="280">
        <v>51.9</v>
      </c>
      <c r="T46" s="279">
        <v>1</v>
      </c>
      <c r="U46" s="279"/>
      <c r="V46" s="280">
        <v>51.9</v>
      </c>
      <c r="W46" s="281">
        <v>2</v>
      </c>
      <c r="X46" s="173">
        <v>53.9</v>
      </c>
      <c r="Y46" s="281"/>
      <c r="Z46" s="281"/>
      <c r="AA46" s="281"/>
      <c r="AB46" s="271"/>
      <c r="AC46" s="282"/>
      <c r="AD46" s="269">
        <v>2</v>
      </c>
      <c r="AE46" s="281">
        <v>4</v>
      </c>
      <c r="AF46" s="281">
        <v>54</v>
      </c>
      <c r="AG46" s="283" t="s">
        <v>250</v>
      </c>
      <c r="AH46" s="284">
        <v>0</v>
      </c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>
        <f>X46</f>
        <v>53.9</v>
      </c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>
        <f>X46</f>
        <v>53.9</v>
      </c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85"/>
    </row>
    <row r="47" spans="1:125" s="130" customFormat="1" ht="12.75" customHeight="1">
      <c r="A47" s="131"/>
      <c r="B47" s="132">
        <v>4</v>
      </c>
      <c r="C47" s="133" t="s">
        <v>168</v>
      </c>
      <c r="D47" s="134" t="s">
        <v>228</v>
      </c>
      <c r="E47" s="135">
        <v>1</v>
      </c>
      <c r="F47" s="135">
        <v>1</v>
      </c>
      <c r="G47" s="140">
        <v>1</v>
      </c>
      <c r="H47" s="141">
        <v>0</v>
      </c>
      <c r="I47" s="125" t="s">
        <v>3</v>
      </c>
      <c r="J47" s="126" t="s">
        <v>6</v>
      </c>
      <c r="K47" s="136">
        <v>28.46</v>
      </c>
      <c r="L47" s="127"/>
      <c r="M47" s="127"/>
      <c r="N47" s="136">
        <v>760</v>
      </c>
      <c r="O47" s="136"/>
      <c r="P47" s="136"/>
      <c r="Q47" s="128">
        <f>(CONCATENATE(segédtábla!S60))</f>
      </c>
      <c r="R47" s="128"/>
      <c r="S47" s="129">
        <f>SUM(segédtábla!U45)</f>
        <v>57.89</v>
      </c>
      <c r="T47" s="128">
        <f>(CONCATENATE(segédtábla!V45))</f>
      </c>
      <c r="U47" s="128" t="str">
        <f>(CONCATENATE(segédtábla!W45))</f>
        <v>1,3</v>
      </c>
      <c r="V47" s="129">
        <f>SUM(segédtábla!X45)</f>
        <v>75.257</v>
      </c>
      <c r="W47" s="137"/>
      <c r="X47" s="173">
        <f>SUM(segédtábla!Z45)</f>
        <v>75.257</v>
      </c>
      <c r="Y47" s="137"/>
      <c r="Z47" s="137"/>
      <c r="AA47" s="137"/>
      <c r="AB47" s="134"/>
      <c r="AC47" s="138"/>
      <c r="AD47" s="132">
        <v>1</v>
      </c>
      <c r="AE47" s="137">
        <v>2</v>
      </c>
      <c r="AF47" s="137">
        <v>58</v>
      </c>
      <c r="AG47" s="168" t="s">
        <v>193</v>
      </c>
      <c r="AH47" s="165">
        <v>0</v>
      </c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>
        <f>X47</f>
        <v>75.257</v>
      </c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75"/>
    </row>
    <row r="48" spans="1:125" s="130" customFormat="1" ht="12.75" customHeight="1">
      <c r="A48" s="131"/>
      <c r="B48" s="132">
        <v>4</v>
      </c>
      <c r="C48" s="133" t="s">
        <v>137</v>
      </c>
      <c r="D48" s="134" t="s">
        <v>231</v>
      </c>
      <c r="E48" s="135">
        <v>1</v>
      </c>
      <c r="F48" s="135">
        <v>1</v>
      </c>
      <c r="G48" s="140">
        <v>0</v>
      </c>
      <c r="H48" s="141">
        <v>0</v>
      </c>
      <c r="I48" s="125" t="s">
        <v>3</v>
      </c>
      <c r="J48" s="126">
        <f>CONCATENATE(segédtábla!I61,"",segédtábla!J61)</f>
      </c>
      <c r="K48" s="136">
        <v>17</v>
      </c>
      <c r="L48" s="127"/>
      <c r="M48" s="127"/>
      <c r="N48" s="136">
        <v>800</v>
      </c>
      <c r="O48" s="136"/>
      <c r="P48" s="136"/>
      <c r="Q48" s="128">
        <f>(CONCATENATE(segédtábla!S61))</f>
      </c>
      <c r="R48" s="128"/>
      <c r="S48" s="129">
        <f>SUM(segédtábla!U46)</f>
        <v>41.5</v>
      </c>
      <c r="T48" s="128" t="str">
        <f>(CONCATENATE(segédtábla!V46))</f>
        <v>1</v>
      </c>
      <c r="U48" s="128">
        <f>(CONCATENATE(segédtábla!W46))</f>
      </c>
      <c r="V48" s="129">
        <f>SUM(segédtábla!X46)</f>
        <v>41.5</v>
      </c>
      <c r="W48" s="137"/>
      <c r="X48" s="173">
        <f>SUM(segédtábla!Z46)</f>
        <v>41.5</v>
      </c>
      <c r="Y48" s="137"/>
      <c r="Z48" s="137"/>
      <c r="AA48" s="137"/>
      <c r="AB48" s="134"/>
      <c r="AC48" s="138"/>
      <c r="AD48" s="132">
        <v>2</v>
      </c>
      <c r="AE48" s="137">
        <v>2</v>
      </c>
      <c r="AF48" s="137">
        <v>41.5</v>
      </c>
      <c r="AG48" s="168" t="s">
        <v>195</v>
      </c>
      <c r="AH48" s="165">
        <v>5</v>
      </c>
      <c r="AI48" s="140"/>
      <c r="AJ48" s="140"/>
      <c r="AK48" s="140"/>
      <c r="AL48" s="140"/>
      <c r="AM48" s="140">
        <f>X48</f>
        <v>41.5</v>
      </c>
      <c r="AN48" s="140"/>
      <c r="AO48" s="140"/>
      <c r="AP48" s="140"/>
      <c r="AQ48" s="140">
        <f>X48+AH48</f>
        <v>46.5</v>
      </c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75"/>
    </row>
    <row r="49" spans="1:125" s="287" customFormat="1" ht="12.75" customHeight="1">
      <c r="A49" s="268"/>
      <c r="B49" s="269">
        <v>4</v>
      </c>
      <c r="C49" s="270" t="s">
        <v>233</v>
      </c>
      <c r="D49" s="271" t="s">
        <v>236</v>
      </c>
      <c r="E49" s="272">
        <v>1</v>
      </c>
      <c r="F49" s="272">
        <v>1</v>
      </c>
      <c r="G49" s="273">
        <v>1</v>
      </c>
      <c r="H49" s="274">
        <v>0</v>
      </c>
      <c r="I49" s="275" t="s">
        <v>3</v>
      </c>
      <c r="J49" s="276" t="s">
        <v>6</v>
      </c>
      <c r="K49" s="277">
        <v>26</v>
      </c>
      <c r="L49" s="278"/>
      <c r="M49" s="278"/>
      <c r="N49" s="277">
        <v>1500</v>
      </c>
      <c r="O49" s="277"/>
      <c r="P49" s="277"/>
      <c r="Q49" s="279">
        <f>(CONCATENATE(segédtábla!S62))</f>
      </c>
      <c r="R49" s="279"/>
      <c r="S49" s="280">
        <f>SUM(segédtábla!U47)</f>
        <v>69</v>
      </c>
      <c r="T49" s="279">
        <f>(CONCATENATE(segédtábla!V47))</f>
      </c>
      <c r="U49" s="279" t="str">
        <f>(CONCATENATE(segédtábla!W47))</f>
        <v>1,3</v>
      </c>
      <c r="V49" s="280">
        <f>SUM(segédtábla!X47)</f>
        <v>89.7</v>
      </c>
      <c r="W49" s="281"/>
      <c r="X49" s="173">
        <f>SUM(segédtábla!Z47)</f>
        <v>89.7</v>
      </c>
      <c r="Y49" s="281"/>
      <c r="Z49" s="281"/>
      <c r="AA49" s="281"/>
      <c r="AB49" s="271"/>
      <c r="AC49" s="282"/>
      <c r="AD49" s="269">
        <v>3</v>
      </c>
      <c r="AE49" s="281">
        <v>4</v>
      </c>
      <c r="AF49" s="281">
        <v>69</v>
      </c>
      <c r="AG49" s="283" t="s">
        <v>193</v>
      </c>
      <c r="AH49" s="284">
        <v>3</v>
      </c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>
        <f>X49+AH49</f>
        <v>92.7</v>
      </c>
      <c r="BJ49" s="273"/>
      <c r="BK49" s="273"/>
      <c r="BL49" s="273"/>
      <c r="BM49" s="273"/>
      <c r="BN49" s="273"/>
      <c r="BO49" s="273"/>
      <c r="BP49" s="273"/>
      <c r="BQ49" s="273">
        <f>X49</f>
        <v>89.7</v>
      </c>
      <c r="BR49" s="273"/>
      <c r="BS49" s="273"/>
      <c r="BT49" s="273"/>
      <c r="BU49" s="273"/>
      <c r="BV49" s="273"/>
      <c r="BW49" s="273"/>
      <c r="BX49" s="273">
        <f>X49</f>
        <v>89.7</v>
      </c>
      <c r="BY49" s="273"/>
      <c r="BZ49" s="273"/>
      <c r="CA49" s="273"/>
      <c r="CB49" s="273"/>
      <c r="CC49" s="273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/>
      <c r="CN49" s="273"/>
      <c r="CO49" s="273"/>
      <c r="CP49" s="273"/>
      <c r="CQ49" s="273"/>
      <c r="CR49" s="273"/>
      <c r="CS49" s="273"/>
      <c r="CT49" s="273"/>
      <c r="CU49" s="273"/>
      <c r="CV49" s="273"/>
      <c r="CW49" s="273"/>
      <c r="CX49" s="273"/>
      <c r="CY49" s="273"/>
      <c r="CZ49" s="273"/>
      <c r="DA49" s="273"/>
      <c r="DB49" s="273"/>
      <c r="DC49" s="273"/>
      <c r="DD49" s="273"/>
      <c r="DE49" s="273"/>
      <c r="DF49" s="273"/>
      <c r="DG49" s="273"/>
      <c r="DH49" s="273"/>
      <c r="DI49" s="273"/>
      <c r="DJ49" s="273"/>
      <c r="DK49" s="273"/>
      <c r="DL49" s="273"/>
      <c r="DM49" s="273"/>
      <c r="DN49" s="273"/>
      <c r="DO49" s="273"/>
      <c r="DP49" s="273"/>
      <c r="DQ49" s="273"/>
      <c r="DR49" s="273"/>
      <c r="DS49" s="273"/>
      <c r="DT49" s="273"/>
      <c r="DU49" s="285"/>
    </row>
    <row r="50" spans="1:125" s="130" customFormat="1" ht="12.75" customHeight="1">
      <c r="A50" s="131"/>
      <c r="B50" s="132">
        <v>4</v>
      </c>
      <c r="C50" s="133" t="s">
        <v>233</v>
      </c>
      <c r="D50" s="134" t="s">
        <v>234</v>
      </c>
      <c r="E50" s="135">
        <v>1</v>
      </c>
      <c r="F50" s="135">
        <v>3</v>
      </c>
      <c r="G50" s="140">
        <v>1</v>
      </c>
      <c r="H50" s="141">
        <v>0</v>
      </c>
      <c r="I50" s="125" t="s">
        <v>15</v>
      </c>
      <c r="J50" s="126" t="s">
        <v>235</v>
      </c>
      <c r="K50" s="136">
        <v>28</v>
      </c>
      <c r="L50" s="127"/>
      <c r="M50" s="127"/>
      <c r="N50" s="136">
        <v>200</v>
      </c>
      <c r="O50" s="136"/>
      <c r="P50" s="136"/>
      <c r="Q50" s="128">
        <f>(CONCATENATE(segédtábla!S63))</f>
      </c>
      <c r="R50" s="128"/>
      <c r="S50" s="129">
        <f>SUM(segédtábla!U48)</f>
        <v>18</v>
      </c>
      <c r="T50" s="128" t="str">
        <f>(CONCATENATE(segédtábla!V48))</f>
        <v>1</v>
      </c>
      <c r="U50" s="128">
        <f>(CONCATENATE(segédtábla!W48))</f>
      </c>
      <c r="V50" s="129">
        <f>SUM(segédtábla!X48)</f>
        <v>18</v>
      </c>
      <c r="W50" s="137"/>
      <c r="X50" s="251">
        <f>SUM(segédtábla!Z48)</f>
        <v>18</v>
      </c>
      <c r="Y50" s="137"/>
      <c r="Z50" s="137"/>
      <c r="AA50" s="137"/>
      <c r="AB50" s="134"/>
      <c r="AC50" s="138"/>
      <c r="AD50" s="132">
        <v>2</v>
      </c>
      <c r="AE50" s="137">
        <v>2</v>
      </c>
      <c r="AF50" s="137">
        <v>0</v>
      </c>
      <c r="AG50" s="168" t="s">
        <v>195</v>
      </c>
      <c r="AH50" s="165">
        <v>0</v>
      </c>
      <c r="AI50" s="140"/>
      <c r="AJ50" s="140"/>
      <c r="AK50" s="140"/>
      <c r="AL50" s="140"/>
      <c r="AM50" s="140">
        <f>X50</f>
        <v>18</v>
      </c>
      <c r="AN50" s="140"/>
      <c r="AO50" s="140"/>
      <c r="AP50" s="140"/>
      <c r="AQ50" s="140">
        <f>X50</f>
        <v>18</v>
      </c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75"/>
    </row>
    <row r="51" spans="1:125" s="130" customFormat="1" ht="12.75" customHeight="1">
      <c r="A51" s="131"/>
      <c r="B51" s="132">
        <v>4</v>
      </c>
      <c r="C51" s="133" t="s">
        <v>285</v>
      </c>
      <c r="D51" s="134" t="s">
        <v>286</v>
      </c>
      <c r="E51" s="135">
        <v>1</v>
      </c>
      <c r="F51" s="135">
        <v>1</v>
      </c>
      <c r="G51" s="140">
        <v>0</v>
      </c>
      <c r="H51" s="141">
        <v>0</v>
      </c>
      <c r="I51" s="125" t="s">
        <v>3</v>
      </c>
      <c r="J51" s="126" t="s">
        <v>6</v>
      </c>
      <c r="K51" s="136">
        <v>10.8</v>
      </c>
      <c r="L51" s="127"/>
      <c r="M51" s="127"/>
      <c r="N51" s="136">
        <v>398</v>
      </c>
      <c r="O51" s="136"/>
      <c r="P51" s="136"/>
      <c r="Q51" s="128"/>
      <c r="R51" s="128"/>
      <c r="S51" s="129">
        <v>24.2</v>
      </c>
      <c r="T51" s="128">
        <v>1</v>
      </c>
      <c r="U51" s="128"/>
      <c r="V51" s="129">
        <v>24.2</v>
      </c>
      <c r="W51" s="137"/>
      <c r="X51" s="251">
        <v>24.2</v>
      </c>
      <c r="Y51" s="137"/>
      <c r="Z51" s="137"/>
      <c r="AA51" s="137"/>
      <c r="AB51" s="134"/>
      <c r="AC51" s="138"/>
      <c r="AD51" s="132">
        <v>5</v>
      </c>
      <c r="AE51" s="137">
        <v>9</v>
      </c>
      <c r="AF51" s="137">
        <v>24</v>
      </c>
      <c r="AG51" s="168" t="s">
        <v>196</v>
      </c>
      <c r="AH51" s="165">
        <v>5</v>
      </c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>
        <f>X51+AH51</f>
        <v>29.2</v>
      </c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>
        <f>X51</f>
        <v>24.2</v>
      </c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>
        <f>X51</f>
        <v>24.2</v>
      </c>
      <c r="CP51" s="140"/>
      <c r="CQ51" s="140"/>
      <c r="CR51" s="140">
        <f>X51</f>
        <v>24.2</v>
      </c>
      <c r="CS51" s="140"/>
      <c r="CT51" s="140"/>
      <c r="CU51" s="140">
        <f>X51</f>
        <v>24.2</v>
      </c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>
        <f>X51</f>
        <v>24.2</v>
      </c>
      <c r="DH51" s="140">
        <f>X51</f>
        <v>24.2</v>
      </c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75"/>
    </row>
    <row r="52" spans="1:125" s="130" customFormat="1" ht="12.75" customHeight="1">
      <c r="A52" s="131"/>
      <c r="B52" s="132">
        <v>4</v>
      </c>
      <c r="C52" s="133" t="s">
        <v>210</v>
      </c>
      <c r="D52" s="134" t="s">
        <v>238</v>
      </c>
      <c r="E52" s="135">
        <v>1</v>
      </c>
      <c r="F52" s="135">
        <v>1</v>
      </c>
      <c r="G52" s="140">
        <v>1</v>
      </c>
      <c r="H52" s="141">
        <v>0</v>
      </c>
      <c r="I52" s="125" t="s">
        <v>3</v>
      </c>
      <c r="J52" s="126" t="s">
        <v>6</v>
      </c>
      <c r="K52" s="136">
        <v>47.7</v>
      </c>
      <c r="L52" s="127"/>
      <c r="M52" s="127"/>
      <c r="N52" s="136">
        <v>1345</v>
      </c>
      <c r="O52" s="136"/>
      <c r="P52" s="136"/>
      <c r="Q52" s="128">
        <f>(CONCATENATE(segédtábla!S64))</f>
      </c>
      <c r="R52" s="128"/>
      <c r="S52" s="129">
        <f>SUM(segédtábla!U49)</f>
        <v>98.45000000000002</v>
      </c>
      <c r="T52" s="128">
        <f>(CONCATENATE(segédtábla!V49))</f>
      </c>
      <c r="U52" s="128" t="str">
        <f>(CONCATENATE(segédtábla!W49))</f>
        <v>1,4</v>
      </c>
      <c r="V52" s="129">
        <f>SUM(segédtábla!X49)</f>
        <v>137.83</v>
      </c>
      <c r="W52" s="137"/>
      <c r="X52" s="173">
        <f>SUM(segédtábla!Z49)</f>
        <v>137.83</v>
      </c>
      <c r="Y52" s="137"/>
      <c r="Z52" s="137"/>
      <c r="AA52" s="137"/>
      <c r="AB52" s="134"/>
      <c r="AC52" s="138"/>
      <c r="AD52" s="132">
        <v>3</v>
      </c>
      <c r="AE52" s="137">
        <v>3</v>
      </c>
      <c r="AF52" s="137">
        <v>98.5</v>
      </c>
      <c r="AG52" s="168" t="s">
        <v>192</v>
      </c>
      <c r="AH52" s="165">
        <v>0</v>
      </c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252">
        <f>X52</f>
        <v>137.83</v>
      </c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252">
        <f>X52</f>
        <v>137.83</v>
      </c>
      <c r="BP52" s="252">
        <f>X52</f>
        <v>137.83</v>
      </c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</row>
    <row r="53" spans="1:125" s="130" customFormat="1" ht="12.75" customHeight="1">
      <c r="A53" s="131"/>
      <c r="B53" s="132">
        <v>4</v>
      </c>
      <c r="C53" s="133" t="s">
        <v>210</v>
      </c>
      <c r="D53" s="134" t="s">
        <v>241</v>
      </c>
      <c r="E53" s="135">
        <v>1</v>
      </c>
      <c r="F53" s="135">
        <v>1</v>
      </c>
      <c r="G53" s="140">
        <v>1</v>
      </c>
      <c r="H53" s="141">
        <v>0</v>
      </c>
      <c r="I53" s="125" t="s">
        <v>3</v>
      </c>
      <c r="J53" s="126" t="s">
        <v>6</v>
      </c>
      <c r="K53" s="136">
        <v>26.94</v>
      </c>
      <c r="L53" s="127"/>
      <c r="M53" s="127"/>
      <c r="N53" s="136">
        <v>520</v>
      </c>
      <c r="O53" s="136"/>
      <c r="P53" s="136"/>
      <c r="Q53" s="128">
        <f>(CONCATENATE(segédtábla!S65))</f>
      </c>
      <c r="R53" s="128"/>
      <c r="S53" s="129">
        <f>SUM(segédtábla!U50)</f>
        <v>50.81</v>
      </c>
      <c r="T53" s="128">
        <f>(CONCATENATE(segédtábla!V50))</f>
      </c>
      <c r="U53" s="128" t="str">
        <f>(CONCATENATE(segédtábla!W50))</f>
        <v>1,3</v>
      </c>
      <c r="V53" s="129">
        <f>SUM(segédtábla!X50)</f>
        <v>66.05300000000001</v>
      </c>
      <c r="W53" s="137"/>
      <c r="X53" s="173">
        <f>SUM(segédtábla!Z50)</f>
        <v>66.05300000000001</v>
      </c>
      <c r="Y53" s="137"/>
      <c r="Z53" s="137"/>
      <c r="AA53" s="137"/>
      <c r="AB53" s="134"/>
      <c r="AC53" s="138"/>
      <c r="AD53" s="132">
        <v>1</v>
      </c>
      <c r="AE53" s="137">
        <v>2</v>
      </c>
      <c r="AF53" s="137">
        <v>51</v>
      </c>
      <c r="AG53" s="168" t="s">
        <v>193</v>
      </c>
      <c r="AH53" s="165">
        <v>0</v>
      </c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252">
        <f>X53</f>
        <v>66.05300000000001</v>
      </c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</row>
    <row r="54" spans="1:125" s="287" customFormat="1" ht="12.75" customHeight="1">
      <c r="A54" s="268"/>
      <c r="B54" s="269">
        <v>4</v>
      </c>
      <c r="C54" s="270" t="s">
        <v>210</v>
      </c>
      <c r="D54" s="271" t="s">
        <v>382</v>
      </c>
      <c r="E54" s="272">
        <v>1</v>
      </c>
      <c r="F54" s="272">
        <v>1</v>
      </c>
      <c r="G54" s="273">
        <v>1</v>
      </c>
      <c r="H54" s="274">
        <v>0</v>
      </c>
      <c r="I54" s="275" t="s">
        <v>3</v>
      </c>
      <c r="J54" s="276" t="s">
        <v>6</v>
      </c>
      <c r="K54" s="277">
        <v>20</v>
      </c>
      <c r="L54" s="278"/>
      <c r="M54" s="278"/>
      <c r="N54" s="277">
        <v>250</v>
      </c>
      <c r="O54" s="277"/>
      <c r="P54" s="277"/>
      <c r="Q54" s="279"/>
      <c r="R54" s="279"/>
      <c r="S54" s="280">
        <v>35</v>
      </c>
      <c r="T54" s="279"/>
      <c r="U54" s="279">
        <v>1.2</v>
      </c>
      <c r="V54" s="280">
        <v>42</v>
      </c>
      <c r="W54" s="281"/>
      <c r="X54" s="173">
        <v>42</v>
      </c>
      <c r="Y54" s="281"/>
      <c r="Z54" s="281"/>
      <c r="AA54" s="281"/>
      <c r="AB54" s="271"/>
      <c r="AC54" s="282"/>
      <c r="AD54" s="269">
        <v>2</v>
      </c>
      <c r="AE54" s="281">
        <v>2</v>
      </c>
      <c r="AF54" s="281">
        <v>35</v>
      </c>
      <c r="AG54" s="283" t="s">
        <v>151</v>
      </c>
      <c r="AH54" s="284">
        <v>0</v>
      </c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6"/>
      <c r="BJ54" s="285"/>
      <c r="BK54" s="285"/>
      <c r="BL54" s="285"/>
      <c r="BM54" s="285"/>
      <c r="BN54" s="285"/>
      <c r="BO54" s="285"/>
      <c r="BP54" s="285"/>
      <c r="BQ54" s="286">
        <f>X54</f>
        <v>42</v>
      </c>
      <c r="BR54" s="285"/>
      <c r="BS54" s="285"/>
      <c r="BT54" s="285"/>
      <c r="BU54" s="285"/>
      <c r="BV54" s="285"/>
      <c r="BW54" s="285"/>
      <c r="BX54" s="286">
        <f>X54</f>
        <v>42</v>
      </c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5"/>
      <c r="DJ54" s="285"/>
      <c r="DK54" s="285"/>
      <c r="DL54" s="285"/>
      <c r="DM54" s="285"/>
      <c r="DN54" s="285"/>
      <c r="DO54" s="285"/>
      <c r="DP54" s="285"/>
      <c r="DQ54" s="285"/>
      <c r="DR54" s="285"/>
      <c r="DS54" s="285"/>
      <c r="DT54" s="285"/>
      <c r="DU54" s="285"/>
    </row>
    <row r="55" spans="1:125" s="287" customFormat="1" ht="12.75" customHeight="1">
      <c r="A55" s="268"/>
      <c r="B55" s="269">
        <v>4</v>
      </c>
      <c r="C55" s="270" t="s">
        <v>213</v>
      </c>
      <c r="D55" s="271" t="s">
        <v>360</v>
      </c>
      <c r="E55" s="272">
        <v>1</v>
      </c>
      <c r="F55" s="272">
        <v>1</v>
      </c>
      <c r="G55" s="273">
        <v>0</v>
      </c>
      <c r="H55" s="274">
        <v>0</v>
      </c>
      <c r="I55" s="275" t="s">
        <v>3</v>
      </c>
      <c r="J55" s="276" t="s">
        <v>6</v>
      </c>
      <c r="K55" s="277">
        <v>20</v>
      </c>
      <c r="L55" s="278"/>
      <c r="M55" s="278"/>
      <c r="N55" s="277">
        <v>620</v>
      </c>
      <c r="O55" s="277"/>
      <c r="P55" s="277"/>
      <c r="Q55" s="279"/>
      <c r="R55" s="279"/>
      <c r="S55" s="280">
        <v>42.6</v>
      </c>
      <c r="T55" s="279"/>
      <c r="U55" s="279">
        <v>1.2</v>
      </c>
      <c r="V55" s="280">
        <v>51</v>
      </c>
      <c r="W55" s="281"/>
      <c r="X55" s="173">
        <v>51</v>
      </c>
      <c r="Y55" s="281"/>
      <c r="Z55" s="281"/>
      <c r="AA55" s="281"/>
      <c r="AB55" s="271"/>
      <c r="AC55" s="282"/>
      <c r="AD55" s="269">
        <v>1</v>
      </c>
      <c r="AE55" s="281">
        <v>3</v>
      </c>
      <c r="AF55" s="281">
        <v>42</v>
      </c>
      <c r="AG55" s="283" t="s">
        <v>356</v>
      </c>
      <c r="AH55" s="284">
        <v>0</v>
      </c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6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6">
        <f>X55</f>
        <v>51</v>
      </c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  <c r="DQ55" s="285"/>
      <c r="DR55" s="285"/>
      <c r="DS55" s="285"/>
      <c r="DT55" s="285"/>
      <c r="DU55" s="285"/>
    </row>
    <row r="56" spans="1:125" s="130" customFormat="1" ht="12.75" customHeight="1">
      <c r="A56" s="131"/>
      <c r="B56" s="132">
        <v>4</v>
      </c>
      <c r="C56" s="133" t="s">
        <v>242</v>
      </c>
      <c r="D56" s="134" t="s">
        <v>243</v>
      </c>
      <c r="E56" s="135">
        <v>1</v>
      </c>
      <c r="F56" s="135">
        <v>1</v>
      </c>
      <c r="G56" s="140">
        <v>0</v>
      </c>
      <c r="H56" s="141">
        <v>0</v>
      </c>
      <c r="I56" s="125" t="s">
        <v>3</v>
      </c>
      <c r="J56" s="126">
        <f>CONCATENATE(segédtábla!I66,"",segédtábla!J66)</f>
      </c>
      <c r="K56" s="136">
        <v>24</v>
      </c>
      <c r="L56" s="127"/>
      <c r="M56" s="127"/>
      <c r="N56" s="136">
        <v>600</v>
      </c>
      <c r="O56" s="136"/>
      <c r="P56" s="136"/>
      <c r="Q56" s="128">
        <f>(CONCATENATE(segédtábla!S66))</f>
      </c>
      <c r="R56" s="128"/>
      <c r="S56" s="129">
        <f>SUM(segédtábla!U51)</f>
        <v>48</v>
      </c>
      <c r="T56" s="128" t="str">
        <f>(CONCATENATE(segédtábla!V51))</f>
        <v>1</v>
      </c>
      <c r="U56" s="128">
        <f>(CONCATENATE(segédtábla!W51))</f>
      </c>
      <c r="V56" s="129">
        <f>SUM(segédtábla!X51)</f>
        <v>48</v>
      </c>
      <c r="W56" s="137"/>
      <c r="X56" s="173">
        <f>SUM(segédtábla!Z51)</f>
        <v>48</v>
      </c>
      <c r="Y56" s="137"/>
      <c r="Z56" s="137"/>
      <c r="AA56" s="137"/>
      <c r="AB56" s="134"/>
      <c r="AC56" s="138"/>
      <c r="AD56" s="132">
        <v>1</v>
      </c>
      <c r="AE56" s="137">
        <v>2</v>
      </c>
      <c r="AF56" s="137">
        <v>48</v>
      </c>
      <c r="AG56" s="168" t="s">
        <v>193</v>
      </c>
      <c r="AH56" s="165">
        <v>0</v>
      </c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252">
        <f>X56</f>
        <v>48</v>
      </c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</row>
    <row r="57" spans="1:125" s="130" customFormat="1" ht="12.75" customHeight="1">
      <c r="A57" s="131"/>
      <c r="B57" s="132">
        <v>4</v>
      </c>
      <c r="C57" s="133" t="s">
        <v>219</v>
      </c>
      <c r="D57" s="134" t="s">
        <v>245</v>
      </c>
      <c r="E57" s="135">
        <v>1</v>
      </c>
      <c r="F57" s="135">
        <v>3</v>
      </c>
      <c r="G57" s="140">
        <v>1</v>
      </c>
      <c r="H57" s="141">
        <v>0</v>
      </c>
      <c r="I57" s="125" t="s">
        <v>15</v>
      </c>
      <c r="J57" s="126" t="s">
        <v>235</v>
      </c>
      <c r="K57" s="136">
        <v>62</v>
      </c>
      <c r="L57" s="127"/>
      <c r="M57" s="127"/>
      <c r="N57" s="136">
        <v>450</v>
      </c>
      <c r="O57" s="136"/>
      <c r="P57" s="136"/>
      <c r="Q57" s="128">
        <f>(CONCATENATE(segédtábla!S67))</f>
      </c>
      <c r="R57" s="128"/>
      <c r="S57" s="129">
        <f>SUM(segédtábla!U52)</f>
        <v>40</v>
      </c>
      <c r="T57" s="128" t="str">
        <f>(CONCATENATE(segédtábla!V52))</f>
        <v>1</v>
      </c>
      <c r="U57" s="128">
        <f>(CONCATENATE(segédtábla!W52))</f>
      </c>
      <c r="V57" s="129">
        <f>SUM(segédtábla!X52)</f>
        <v>40</v>
      </c>
      <c r="W57" s="137"/>
      <c r="X57" s="173">
        <f>SUM(segédtábla!Z52)</f>
        <v>40</v>
      </c>
      <c r="Y57" s="137"/>
      <c r="Z57" s="137"/>
      <c r="AA57" s="137"/>
      <c r="AB57" s="134"/>
      <c r="AC57" s="138"/>
      <c r="AD57" s="132">
        <v>7</v>
      </c>
      <c r="AE57" s="137">
        <v>9</v>
      </c>
      <c r="AF57" s="137">
        <v>43</v>
      </c>
      <c r="AG57" s="168" t="s">
        <v>195</v>
      </c>
      <c r="AH57" s="165">
        <v>5</v>
      </c>
      <c r="AI57" s="175"/>
      <c r="AJ57" s="175"/>
      <c r="AK57" s="175"/>
      <c r="AL57" s="175"/>
      <c r="AM57" s="252">
        <f>X57</f>
        <v>40</v>
      </c>
      <c r="AN57" s="175"/>
      <c r="AO57" s="175"/>
      <c r="AP57" s="175"/>
      <c r="AQ57" s="252">
        <f>X57+AH57</f>
        <v>45</v>
      </c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252">
        <f>X57</f>
        <v>40</v>
      </c>
      <c r="BD57" s="252">
        <f>X57</f>
        <v>40</v>
      </c>
      <c r="BE57" s="175"/>
      <c r="BF57" s="175"/>
      <c r="BG57" s="175"/>
      <c r="BH57" s="175"/>
      <c r="BI57" s="175"/>
      <c r="BJ57" s="252">
        <f>X57</f>
        <v>40</v>
      </c>
      <c r="BK57" s="175"/>
      <c r="BL57" s="175"/>
      <c r="BM57" s="252">
        <f>X57</f>
        <v>40</v>
      </c>
      <c r="BN57" s="252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252">
        <f>X57</f>
        <v>40</v>
      </c>
      <c r="CL57" s="252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</row>
    <row r="58" spans="1:125" s="130" customFormat="1" ht="12.75" customHeight="1">
      <c r="A58" s="131"/>
      <c r="B58" s="132"/>
      <c r="C58" s="133"/>
      <c r="D58" s="134"/>
      <c r="E58" s="135"/>
      <c r="F58" s="135">
        <v>3</v>
      </c>
      <c r="G58" s="140">
        <v>2</v>
      </c>
      <c r="H58" s="141">
        <v>0</v>
      </c>
      <c r="I58" s="125" t="s">
        <v>15</v>
      </c>
      <c r="J58" s="126" t="s">
        <v>246</v>
      </c>
      <c r="K58" s="136">
        <v>6</v>
      </c>
      <c r="L58" s="127"/>
      <c r="M58" s="127"/>
      <c r="N58" s="136">
        <v>150</v>
      </c>
      <c r="O58" s="136"/>
      <c r="P58" s="136"/>
      <c r="Q58" s="128">
        <f>(CONCATENATE(segédtábla!S68))</f>
      </c>
      <c r="R58" s="128"/>
      <c r="S58" s="129">
        <f>SUM(segédtábla!U53)</f>
        <v>9</v>
      </c>
      <c r="T58" s="128" t="str">
        <f>(CONCATENATE(segédtábla!V53))</f>
        <v>1</v>
      </c>
      <c r="U58" s="128">
        <f>(CONCATENATE(segédtábla!W53))</f>
      </c>
      <c r="V58" s="129">
        <f>SUM(segédtábla!X53)</f>
        <v>9</v>
      </c>
      <c r="W58" s="137"/>
      <c r="X58" s="173">
        <f>SUM(segédtábla!Z53)</f>
        <v>9</v>
      </c>
      <c r="Y58" s="137"/>
      <c r="Z58" s="137"/>
      <c r="AA58" s="137"/>
      <c r="AB58" s="134"/>
      <c r="AC58" s="138"/>
      <c r="AD58" s="132"/>
      <c r="AE58" s="137"/>
      <c r="AF58" s="137"/>
      <c r="AG58" s="168"/>
      <c r="AH58" s="165"/>
      <c r="AI58" s="175"/>
      <c r="AJ58" s="175"/>
      <c r="AK58" s="175"/>
      <c r="AL58" s="175"/>
      <c r="AM58" s="252">
        <f>X58</f>
        <v>9</v>
      </c>
      <c r="AN58" s="175"/>
      <c r="AO58" s="175"/>
      <c r="AP58" s="175"/>
      <c r="AQ58" s="252">
        <f>X58</f>
        <v>9</v>
      </c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252">
        <f>X58</f>
        <v>9</v>
      </c>
      <c r="BD58" s="252">
        <f>X58</f>
        <v>9</v>
      </c>
      <c r="BE58" s="175"/>
      <c r="BF58" s="175"/>
      <c r="BG58" s="175"/>
      <c r="BH58" s="175"/>
      <c r="BI58" s="175"/>
      <c r="BJ58" s="252">
        <f>X58</f>
        <v>9</v>
      </c>
      <c r="BK58" s="175"/>
      <c r="BL58" s="175"/>
      <c r="BM58" s="252">
        <f>X58</f>
        <v>9</v>
      </c>
      <c r="BN58" s="252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252">
        <f>X58</f>
        <v>9</v>
      </c>
      <c r="CL58" s="252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</row>
    <row r="59" spans="1:125" s="287" customFormat="1" ht="12.75" customHeight="1">
      <c r="A59" s="268"/>
      <c r="B59" s="269">
        <v>4</v>
      </c>
      <c r="C59" s="270" t="s">
        <v>383</v>
      </c>
      <c r="D59" s="271" t="s">
        <v>384</v>
      </c>
      <c r="E59" s="272">
        <v>3</v>
      </c>
      <c r="F59" s="272">
        <v>1</v>
      </c>
      <c r="G59" s="273">
        <v>0</v>
      </c>
      <c r="H59" s="274">
        <v>0</v>
      </c>
      <c r="I59" s="275" t="s">
        <v>3</v>
      </c>
      <c r="J59" s="276"/>
      <c r="K59" s="277">
        <v>60</v>
      </c>
      <c r="L59" s="278"/>
      <c r="M59" s="278"/>
      <c r="N59" s="277">
        <v>1700</v>
      </c>
      <c r="O59" s="277"/>
      <c r="P59" s="277"/>
      <c r="Q59" s="279"/>
      <c r="R59" s="279"/>
      <c r="S59" s="280">
        <v>124</v>
      </c>
      <c r="T59" s="279">
        <v>1</v>
      </c>
      <c r="U59" s="279"/>
      <c r="V59" s="280">
        <v>124</v>
      </c>
      <c r="W59" s="281">
        <v>3</v>
      </c>
      <c r="X59" s="173">
        <v>127</v>
      </c>
      <c r="Y59" s="281"/>
      <c r="Z59" s="281"/>
      <c r="AA59" s="281"/>
      <c r="AB59" s="271"/>
      <c r="AC59" s="282"/>
      <c r="AD59" s="269">
        <v>2</v>
      </c>
      <c r="AE59" s="281">
        <v>13</v>
      </c>
      <c r="AF59" s="281">
        <v>127</v>
      </c>
      <c r="AG59" s="283" t="s">
        <v>380</v>
      </c>
      <c r="AH59" s="284">
        <v>0</v>
      </c>
      <c r="AI59" s="285"/>
      <c r="AJ59" s="285"/>
      <c r="AK59" s="285"/>
      <c r="AL59" s="285"/>
      <c r="AM59" s="286"/>
      <c r="AN59" s="285"/>
      <c r="AO59" s="285"/>
      <c r="AP59" s="285"/>
      <c r="AQ59" s="286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6"/>
      <c r="BD59" s="286"/>
      <c r="BE59" s="285"/>
      <c r="BF59" s="285"/>
      <c r="BG59" s="285"/>
      <c r="BH59" s="285"/>
      <c r="BI59" s="285"/>
      <c r="BJ59" s="286"/>
      <c r="BK59" s="285"/>
      <c r="BL59" s="285"/>
      <c r="BM59" s="286"/>
      <c r="BN59" s="286"/>
      <c r="BO59" s="285"/>
      <c r="BP59" s="285"/>
      <c r="BQ59" s="286">
        <f>X59</f>
        <v>127</v>
      </c>
      <c r="BR59" s="285"/>
      <c r="BS59" s="285"/>
      <c r="BT59" s="285"/>
      <c r="BU59" s="285"/>
      <c r="BV59" s="285"/>
      <c r="BW59" s="285"/>
      <c r="BX59" s="286">
        <f>X59</f>
        <v>127</v>
      </c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6"/>
      <c r="CL59" s="286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</row>
    <row r="60" spans="1:125" s="130" customFormat="1" ht="12.75" customHeight="1">
      <c r="A60" s="131"/>
      <c r="B60" s="132">
        <v>4</v>
      </c>
      <c r="C60" s="133" t="s">
        <v>251</v>
      </c>
      <c r="D60" s="134" t="s">
        <v>252</v>
      </c>
      <c r="E60" s="135">
        <v>1</v>
      </c>
      <c r="F60" s="135">
        <v>1</v>
      </c>
      <c r="G60" s="140">
        <v>0</v>
      </c>
      <c r="H60" s="141">
        <v>0</v>
      </c>
      <c r="I60" s="125" t="s">
        <v>3</v>
      </c>
      <c r="J60" s="126">
        <f>CONCATENATE(segédtábla!I69,"",segédtábla!J69)</f>
      </c>
      <c r="K60" s="136">
        <v>20</v>
      </c>
      <c r="L60" s="127"/>
      <c r="M60" s="127"/>
      <c r="N60" s="136">
        <v>350</v>
      </c>
      <c r="O60" s="136"/>
      <c r="P60" s="136"/>
      <c r="Q60" s="128">
        <f>(CONCATENATE(segédtábla!S69))</f>
      </c>
      <c r="R60" s="128"/>
      <c r="S60" s="129">
        <f>SUM(segédtábla!U54)</f>
        <v>37</v>
      </c>
      <c r="T60" s="128" t="str">
        <f>(CONCATENATE(segédtábla!V54))</f>
        <v>1</v>
      </c>
      <c r="U60" s="128">
        <f>(CONCATENATE(segédtábla!W54))</f>
      </c>
      <c r="V60" s="129">
        <f>SUM(segédtábla!X54)</f>
        <v>37</v>
      </c>
      <c r="W60" s="137"/>
      <c r="X60" s="173">
        <f>SUM(segédtábla!Z54)</f>
        <v>37</v>
      </c>
      <c r="Y60" s="137"/>
      <c r="Z60" s="137"/>
      <c r="AA60" s="137"/>
      <c r="AB60" s="134"/>
      <c r="AC60" s="138"/>
      <c r="AD60" s="132">
        <v>1</v>
      </c>
      <c r="AE60" s="137">
        <v>2</v>
      </c>
      <c r="AF60" s="137">
        <v>37</v>
      </c>
      <c r="AG60" s="168" t="s">
        <v>193</v>
      </c>
      <c r="AH60" s="165">
        <v>0</v>
      </c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252">
        <f>X60</f>
        <v>37</v>
      </c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</row>
    <row r="61" spans="1:125" s="130" customFormat="1" ht="12.75" customHeight="1">
      <c r="A61" s="131"/>
      <c r="B61" s="132">
        <v>4</v>
      </c>
      <c r="C61" s="133" t="s">
        <v>253</v>
      </c>
      <c r="D61" s="134" t="s">
        <v>254</v>
      </c>
      <c r="E61" s="135">
        <v>3</v>
      </c>
      <c r="F61" s="135">
        <v>4</v>
      </c>
      <c r="G61" s="140">
        <v>1</v>
      </c>
      <c r="H61" s="141">
        <v>2</v>
      </c>
      <c r="I61" s="125" t="s">
        <v>255</v>
      </c>
      <c r="J61" s="126" t="s">
        <v>256</v>
      </c>
      <c r="K61" s="136">
        <v>50</v>
      </c>
      <c r="L61" s="127"/>
      <c r="M61" s="127"/>
      <c r="N61" s="136">
        <v>0</v>
      </c>
      <c r="O61" s="136"/>
      <c r="P61" s="136"/>
      <c r="Q61" s="128">
        <f>(CONCATENATE(segédtábla!S70))</f>
      </c>
      <c r="R61" s="128"/>
      <c r="S61" s="129">
        <f>SUM(segédtábla!U55)</f>
        <v>80</v>
      </c>
      <c r="T61" s="128" t="str">
        <f>(CONCATENATE(segédtábla!V55))</f>
        <v>1</v>
      </c>
      <c r="U61" s="128">
        <f>(CONCATENATE(segédtábla!W55))</f>
      </c>
      <c r="V61" s="129">
        <f>SUM(segédtábla!X55)</f>
        <v>80</v>
      </c>
      <c r="W61" s="137">
        <v>37</v>
      </c>
      <c r="X61" s="173">
        <f>SUM(segédtábla!Z55)</f>
        <v>117</v>
      </c>
      <c r="Y61" s="137"/>
      <c r="Z61" s="137"/>
      <c r="AA61" s="137"/>
      <c r="AB61" s="134"/>
      <c r="AC61" s="138"/>
      <c r="AD61" s="132">
        <v>9</v>
      </c>
      <c r="AE61" s="137">
        <v>17</v>
      </c>
      <c r="AF61" s="137">
        <v>117</v>
      </c>
      <c r="AG61" s="168" t="s">
        <v>257</v>
      </c>
      <c r="AH61" s="165">
        <v>15</v>
      </c>
      <c r="AI61" s="175"/>
      <c r="AJ61" s="175"/>
      <c r="AK61" s="175"/>
      <c r="AL61" s="175"/>
      <c r="AM61" s="252">
        <f>X61</f>
        <v>117</v>
      </c>
      <c r="AN61" s="175"/>
      <c r="AO61" s="175"/>
      <c r="AP61" s="175"/>
      <c r="AQ61" s="252">
        <f>X61</f>
        <v>117</v>
      </c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252">
        <f>X61</f>
        <v>117</v>
      </c>
      <c r="CF61" s="252"/>
      <c r="CG61" s="175"/>
      <c r="CH61" s="175"/>
      <c r="CI61" s="175"/>
      <c r="CJ61" s="175"/>
      <c r="CK61" s="252">
        <f>X61+AH61</f>
        <v>132</v>
      </c>
      <c r="CL61" s="252"/>
      <c r="CM61" s="175"/>
      <c r="CN61" s="252">
        <f>X61</f>
        <v>117</v>
      </c>
      <c r="CO61" s="252">
        <f>X61</f>
        <v>117</v>
      </c>
      <c r="CP61" s="175"/>
      <c r="CQ61" s="252">
        <f>X61</f>
        <v>117</v>
      </c>
      <c r="CR61" s="175"/>
      <c r="CS61" s="252">
        <f>X61</f>
        <v>117</v>
      </c>
      <c r="CT61" s="252">
        <f>X61</f>
        <v>117</v>
      </c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</row>
    <row r="62" spans="1:125" s="130" customFormat="1" ht="12.75" customHeight="1">
      <c r="A62" s="131"/>
      <c r="B62" s="132">
        <v>5</v>
      </c>
      <c r="C62" s="133" t="s">
        <v>168</v>
      </c>
      <c r="D62" s="134" t="s">
        <v>263</v>
      </c>
      <c r="E62" s="135">
        <v>1</v>
      </c>
      <c r="F62" s="135">
        <v>1</v>
      </c>
      <c r="G62" s="140">
        <v>0</v>
      </c>
      <c r="H62" s="141">
        <v>0</v>
      </c>
      <c r="I62" s="125" t="s">
        <v>3</v>
      </c>
      <c r="J62" s="126"/>
      <c r="K62" s="136">
        <v>44</v>
      </c>
      <c r="L62" s="127"/>
      <c r="M62" s="127"/>
      <c r="N62" s="136">
        <v>700</v>
      </c>
      <c r="O62" s="136"/>
      <c r="P62" s="136"/>
      <c r="Q62" s="128"/>
      <c r="R62" s="128"/>
      <c r="S62" s="129">
        <v>80</v>
      </c>
      <c r="T62" s="128">
        <v>1</v>
      </c>
      <c r="U62" s="128"/>
      <c r="V62" s="129">
        <v>80</v>
      </c>
      <c r="W62" s="137"/>
      <c r="X62" s="173">
        <v>80</v>
      </c>
      <c r="Y62" s="137"/>
      <c r="Z62" s="137"/>
      <c r="AA62" s="137"/>
      <c r="AB62" s="134"/>
      <c r="AC62" s="138"/>
      <c r="AD62" s="132">
        <v>1</v>
      </c>
      <c r="AE62" s="137">
        <v>2</v>
      </c>
      <c r="AF62" s="137">
        <v>80</v>
      </c>
      <c r="AG62" s="168" t="s">
        <v>193</v>
      </c>
      <c r="AH62" s="165">
        <v>0</v>
      </c>
      <c r="AI62" s="175"/>
      <c r="AJ62" s="175"/>
      <c r="AK62" s="175"/>
      <c r="AL62" s="175"/>
      <c r="AM62" s="252"/>
      <c r="AN62" s="175"/>
      <c r="AO62" s="175"/>
      <c r="AP62" s="175"/>
      <c r="AQ62" s="252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252">
        <f>X62</f>
        <v>80</v>
      </c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252"/>
      <c r="CF62" s="252"/>
      <c r="CG62" s="175"/>
      <c r="CH62" s="175"/>
      <c r="CI62" s="175"/>
      <c r="CJ62" s="175"/>
      <c r="CK62" s="252"/>
      <c r="CL62" s="252"/>
      <c r="CM62" s="175"/>
      <c r="CN62" s="252"/>
      <c r="CO62" s="252"/>
      <c r="CP62" s="175"/>
      <c r="CQ62" s="252"/>
      <c r="CR62" s="175"/>
      <c r="CS62" s="252"/>
      <c r="CT62" s="252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</row>
    <row r="63" spans="1:125" s="130" customFormat="1" ht="12.75" customHeight="1">
      <c r="A63" s="131"/>
      <c r="B63" s="132">
        <v>5</v>
      </c>
      <c r="C63" s="133" t="s">
        <v>269</v>
      </c>
      <c r="D63" s="134" t="s">
        <v>270</v>
      </c>
      <c r="E63" s="135">
        <v>1</v>
      </c>
      <c r="F63" s="135">
        <v>1</v>
      </c>
      <c r="G63" s="140">
        <v>1</v>
      </c>
      <c r="H63" s="141">
        <v>0</v>
      </c>
      <c r="I63" s="125" t="s">
        <v>3</v>
      </c>
      <c r="J63" s="126" t="s">
        <v>6</v>
      </c>
      <c r="K63" s="136">
        <v>48.4</v>
      </c>
      <c r="L63" s="127"/>
      <c r="M63" s="127"/>
      <c r="N63" s="136">
        <v>1490</v>
      </c>
      <c r="O63" s="136"/>
      <c r="P63" s="136"/>
      <c r="Q63" s="128"/>
      <c r="R63" s="128"/>
      <c r="S63" s="129">
        <v>102.4</v>
      </c>
      <c r="T63" s="128"/>
      <c r="U63" s="128">
        <v>1.4</v>
      </c>
      <c r="V63" s="129">
        <v>143.4</v>
      </c>
      <c r="W63" s="137"/>
      <c r="X63" s="173">
        <v>143.4</v>
      </c>
      <c r="Y63" s="137"/>
      <c r="Z63" s="137"/>
      <c r="AA63" s="137"/>
      <c r="AB63" s="134"/>
      <c r="AC63" s="138"/>
      <c r="AD63" s="132">
        <v>1</v>
      </c>
      <c r="AE63" s="137">
        <v>2</v>
      </c>
      <c r="AF63" s="137">
        <v>102.5</v>
      </c>
      <c r="AG63" s="168" t="s">
        <v>193</v>
      </c>
      <c r="AH63" s="165">
        <v>0</v>
      </c>
      <c r="AI63" s="175"/>
      <c r="AJ63" s="175"/>
      <c r="AK63" s="175"/>
      <c r="AL63" s="175"/>
      <c r="AM63" s="252"/>
      <c r="AN63" s="175"/>
      <c r="AO63" s="175"/>
      <c r="AP63" s="175"/>
      <c r="AQ63" s="252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252">
        <f>X63</f>
        <v>143.4</v>
      </c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252"/>
      <c r="CF63" s="252"/>
      <c r="CG63" s="175"/>
      <c r="CH63" s="175"/>
      <c r="CI63" s="175"/>
      <c r="CJ63" s="175"/>
      <c r="CK63" s="252"/>
      <c r="CL63" s="252"/>
      <c r="CM63" s="175"/>
      <c r="CN63" s="252"/>
      <c r="CO63" s="252"/>
      <c r="CP63" s="175"/>
      <c r="CQ63" s="252"/>
      <c r="CR63" s="175"/>
      <c r="CS63" s="252"/>
      <c r="CT63" s="252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</row>
    <row r="64" spans="1:125" s="130" customFormat="1" ht="12.75" customHeight="1">
      <c r="A64" s="131"/>
      <c r="B64" s="132">
        <v>5</v>
      </c>
      <c r="C64" s="133" t="s">
        <v>261</v>
      </c>
      <c r="D64" s="134" t="s">
        <v>262</v>
      </c>
      <c r="E64" s="135">
        <v>1</v>
      </c>
      <c r="F64" s="135">
        <v>3</v>
      </c>
      <c r="G64" s="140">
        <v>1</v>
      </c>
      <c r="H64" s="141">
        <v>0</v>
      </c>
      <c r="I64" s="125" t="s">
        <v>15</v>
      </c>
      <c r="J64" s="126" t="s">
        <v>235</v>
      </c>
      <c r="K64" s="136">
        <v>70</v>
      </c>
      <c r="L64" s="127"/>
      <c r="M64" s="127"/>
      <c r="N64" s="136">
        <v>750</v>
      </c>
      <c r="O64" s="136"/>
      <c r="P64" s="136"/>
      <c r="Q64" s="128">
        <f>(CONCATENATE(segédtábla!S71))</f>
      </c>
      <c r="R64" s="128"/>
      <c r="S64" s="129">
        <f>SUM(segédtábla!U56)</f>
        <v>50</v>
      </c>
      <c r="T64" s="128" t="str">
        <f>(CONCATENATE(segédtábla!V56))</f>
        <v>1</v>
      </c>
      <c r="U64" s="128">
        <f>(CONCATENATE(segédtábla!W56))</f>
      </c>
      <c r="V64" s="129">
        <f>SUM(segédtábla!X56)</f>
        <v>50</v>
      </c>
      <c r="W64" s="137"/>
      <c r="X64" s="173">
        <f>SUM(segédtábla!Z56)</f>
        <v>50</v>
      </c>
      <c r="Y64" s="137"/>
      <c r="Z64" s="137"/>
      <c r="AA64" s="137"/>
      <c r="AB64" s="134"/>
      <c r="AC64" s="138"/>
      <c r="AD64" s="132">
        <v>6</v>
      </c>
      <c r="AE64" s="137">
        <v>6</v>
      </c>
      <c r="AF64" s="137">
        <v>64.5</v>
      </c>
      <c r="AG64" s="168" t="s">
        <v>195</v>
      </c>
      <c r="AH64" s="165">
        <v>5</v>
      </c>
      <c r="AI64" s="175"/>
      <c r="AJ64" s="175"/>
      <c r="AK64" s="175"/>
      <c r="AL64" s="175"/>
      <c r="AM64" s="252">
        <f>X64</f>
        <v>50</v>
      </c>
      <c r="AN64" s="175"/>
      <c r="AO64" s="175"/>
      <c r="AP64" s="175"/>
      <c r="AQ64" s="252">
        <f>X64+AH64</f>
        <v>55</v>
      </c>
      <c r="AR64" s="175"/>
      <c r="AS64" s="175"/>
      <c r="AT64" s="175"/>
      <c r="AU64" s="175"/>
      <c r="AV64" s="252">
        <f>X64</f>
        <v>50</v>
      </c>
      <c r="AW64" s="252">
        <f>X64</f>
        <v>50</v>
      </c>
      <c r="AX64" s="175"/>
      <c r="AY64" s="175"/>
      <c r="AZ64" s="175"/>
      <c r="BA64" s="175"/>
      <c r="BB64" s="175"/>
      <c r="BC64" s="175"/>
      <c r="BD64" s="252">
        <f>X64</f>
        <v>50</v>
      </c>
      <c r="BE64" s="175"/>
      <c r="BF64" s="175"/>
      <c r="BG64" s="175"/>
      <c r="BH64" s="175"/>
      <c r="BI64" s="175"/>
      <c r="BJ64" s="252">
        <f>X64</f>
        <v>50</v>
      </c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</row>
    <row r="65" spans="1:125" s="130" customFormat="1" ht="12.75" customHeight="1">
      <c r="A65" s="131"/>
      <c r="B65" s="132"/>
      <c r="C65" s="133"/>
      <c r="D65" s="134"/>
      <c r="E65" s="135"/>
      <c r="F65" s="135">
        <v>3</v>
      </c>
      <c r="G65" s="140">
        <v>2</v>
      </c>
      <c r="H65" s="141">
        <v>0</v>
      </c>
      <c r="I65" s="125" t="s">
        <v>15</v>
      </c>
      <c r="J65" s="126" t="s">
        <v>246</v>
      </c>
      <c r="K65" s="136">
        <v>14</v>
      </c>
      <c r="L65" s="127"/>
      <c r="M65" s="127"/>
      <c r="N65" s="136">
        <v>400</v>
      </c>
      <c r="O65" s="136"/>
      <c r="P65" s="136"/>
      <c r="Q65" s="128">
        <f>(CONCATENATE(segédtábla!S72))</f>
      </c>
      <c r="R65" s="128"/>
      <c r="S65" s="129">
        <f>SUM(segédtábla!U57)</f>
        <v>22</v>
      </c>
      <c r="T65" s="128" t="str">
        <f>(CONCATENATE(segédtábla!V57))</f>
        <v>1</v>
      </c>
      <c r="U65" s="128">
        <f>(CONCATENATE(segédtábla!W57))</f>
      </c>
      <c r="V65" s="129">
        <f>SUM(segédtábla!X57)</f>
        <v>22</v>
      </c>
      <c r="W65" s="137"/>
      <c r="X65" s="173">
        <f>SUM(segédtábla!Z57)</f>
        <v>22</v>
      </c>
      <c r="Y65" s="137"/>
      <c r="Z65" s="137"/>
      <c r="AA65" s="137"/>
      <c r="AB65" s="134"/>
      <c r="AC65" s="138"/>
      <c r="AD65" s="132"/>
      <c r="AE65" s="137"/>
      <c r="AF65" s="137"/>
      <c r="AG65" s="168"/>
      <c r="AH65" s="165"/>
      <c r="AI65" s="175"/>
      <c r="AJ65" s="175"/>
      <c r="AK65" s="175"/>
      <c r="AL65" s="175"/>
      <c r="AM65" s="252">
        <f>X65</f>
        <v>22</v>
      </c>
      <c r="AN65" s="175"/>
      <c r="AO65" s="175"/>
      <c r="AP65" s="175"/>
      <c r="AQ65" s="252">
        <f>X65</f>
        <v>22</v>
      </c>
      <c r="AR65" s="175"/>
      <c r="AS65" s="175"/>
      <c r="AT65" s="175"/>
      <c r="AU65" s="175"/>
      <c r="AV65" s="252">
        <f>X65</f>
        <v>22</v>
      </c>
      <c r="AW65" s="252">
        <f>X65</f>
        <v>22</v>
      </c>
      <c r="AX65" s="175"/>
      <c r="AY65" s="175"/>
      <c r="AZ65" s="175"/>
      <c r="BA65" s="175"/>
      <c r="BB65" s="175"/>
      <c r="BC65" s="175"/>
      <c r="BD65" s="252">
        <f>X65</f>
        <v>22</v>
      </c>
      <c r="BE65" s="175"/>
      <c r="BF65" s="175"/>
      <c r="BG65" s="175"/>
      <c r="BH65" s="175"/>
      <c r="BI65" s="175"/>
      <c r="BJ65" s="252">
        <f>X65</f>
        <v>22</v>
      </c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</row>
    <row r="66" spans="1:125" s="130" customFormat="1" ht="12.75" customHeight="1">
      <c r="A66" s="131"/>
      <c r="B66" s="132">
        <v>5</v>
      </c>
      <c r="C66" s="133" t="s">
        <v>149</v>
      </c>
      <c r="D66" s="134" t="s">
        <v>271</v>
      </c>
      <c r="E66" s="135">
        <v>1</v>
      </c>
      <c r="F66" s="135">
        <v>1</v>
      </c>
      <c r="G66" s="140">
        <v>0</v>
      </c>
      <c r="H66" s="141">
        <v>0</v>
      </c>
      <c r="I66" s="125" t="s">
        <v>3</v>
      </c>
      <c r="J66" s="126"/>
      <c r="K66" s="136">
        <v>20</v>
      </c>
      <c r="L66" s="127"/>
      <c r="M66" s="127"/>
      <c r="N66" s="136">
        <v>200</v>
      </c>
      <c r="O66" s="136"/>
      <c r="P66" s="136"/>
      <c r="Q66" s="128"/>
      <c r="R66" s="128"/>
      <c r="S66" s="129">
        <v>34</v>
      </c>
      <c r="T66" s="128">
        <v>1</v>
      </c>
      <c r="U66" s="128"/>
      <c r="V66" s="129">
        <v>34</v>
      </c>
      <c r="W66" s="137"/>
      <c r="X66" s="251">
        <v>34</v>
      </c>
      <c r="Y66" s="137"/>
      <c r="Z66" s="137"/>
      <c r="AA66" s="137"/>
      <c r="AB66" s="134"/>
      <c r="AC66" s="138"/>
      <c r="AD66" s="132">
        <v>2</v>
      </c>
      <c r="AE66" s="137">
        <v>4</v>
      </c>
      <c r="AF66" s="137">
        <v>34</v>
      </c>
      <c r="AG66" s="168" t="s">
        <v>193</v>
      </c>
      <c r="AH66" s="165">
        <v>5</v>
      </c>
      <c r="AI66" s="175"/>
      <c r="AJ66" s="175"/>
      <c r="AK66" s="175"/>
      <c r="AL66" s="175"/>
      <c r="AM66" s="252"/>
      <c r="AN66" s="175"/>
      <c r="AO66" s="175"/>
      <c r="AP66" s="175"/>
      <c r="AQ66" s="252"/>
      <c r="AR66" s="175"/>
      <c r="AS66" s="175"/>
      <c r="AT66" s="175"/>
      <c r="AU66" s="175"/>
      <c r="AV66" s="252"/>
      <c r="AW66" s="252"/>
      <c r="AX66" s="175"/>
      <c r="AY66" s="252">
        <f>X66</f>
        <v>34</v>
      </c>
      <c r="AZ66" s="175"/>
      <c r="BA66" s="175"/>
      <c r="BB66" s="175"/>
      <c r="BC66" s="175"/>
      <c r="BD66" s="252"/>
      <c r="BE66" s="175"/>
      <c r="BF66" s="175"/>
      <c r="BG66" s="175"/>
      <c r="BH66" s="175"/>
      <c r="BI66" s="252">
        <f>X66+AH66</f>
        <v>39</v>
      </c>
      <c r="BJ66" s="252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</row>
    <row r="67" spans="1:125" s="287" customFormat="1" ht="12.75" customHeight="1">
      <c r="A67" s="268"/>
      <c r="B67" s="269">
        <v>5</v>
      </c>
      <c r="C67" s="270" t="s">
        <v>210</v>
      </c>
      <c r="D67" s="271" t="s">
        <v>272</v>
      </c>
      <c r="E67" s="272">
        <v>1</v>
      </c>
      <c r="F67" s="272">
        <v>1</v>
      </c>
      <c r="G67" s="273">
        <v>0</v>
      </c>
      <c r="H67" s="274">
        <v>0</v>
      </c>
      <c r="I67" s="275" t="s">
        <v>3</v>
      </c>
      <c r="J67" s="276"/>
      <c r="K67" s="277">
        <v>42</v>
      </c>
      <c r="L67" s="278"/>
      <c r="M67" s="278"/>
      <c r="N67" s="277">
        <v>100</v>
      </c>
      <c r="O67" s="277"/>
      <c r="P67" s="277"/>
      <c r="Q67" s="279"/>
      <c r="R67" s="279"/>
      <c r="S67" s="280">
        <v>65</v>
      </c>
      <c r="T67" s="279">
        <v>1</v>
      </c>
      <c r="U67" s="279"/>
      <c r="V67" s="280">
        <v>65</v>
      </c>
      <c r="W67" s="281"/>
      <c r="X67" s="173">
        <v>65</v>
      </c>
      <c r="Y67" s="281"/>
      <c r="Z67" s="281"/>
      <c r="AA67" s="281"/>
      <c r="AB67" s="271"/>
      <c r="AC67" s="282"/>
      <c r="AD67" s="269">
        <v>1</v>
      </c>
      <c r="AE67" s="281">
        <v>2</v>
      </c>
      <c r="AF67" s="281">
        <v>65</v>
      </c>
      <c r="AG67" s="283" t="s">
        <v>193</v>
      </c>
      <c r="AH67" s="284">
        <v>0</v>
      </c>
      <c r="AI67" s="285"/>
      <c r="AJ67" s="285"/>
      <c r="AK67" s="285"/>
      <c r="AL67" s="285"/>
      <c r="AM67" s="286"/>
      <c r="AN67" s="285"/>
      <c r="AO67" s="285"/>
      <c r="AP67" s="285"/>
      <c r="AQ67" s="286"/>
      <c r="AR67" s="285"/>
      <c r="AS67" s="285"/>
      <c r="AT67" s="285"/>
      <c r="AU67" s="285"/>
      <c r="AV67" s="286"/>
      <c r="AW67" s="286"/>
      <c r="AX67" s="285"/>
      <c r="AY67" s="286"/>
      <c r="AZ67" s="285"/>
      <c r="BA67" s="285"/>
      <c r="BB67" s="285"/>
      <c r="BC67" s="285"/>
      <c r="BD67" s="286"/>
      <c r="BE67" s="285"/>
      <c r="BF67" s="285"/>
      <c r="BG67" s="285"/>
      <c r="BH67" s="285"/>
      <c r="BI67" s="286">
        <f>X67</f>
        <v>65</v>
      </c>
      <c r="BJ67" s="286"/>
      <c r="BK67" s="285"/>
      <c r="BL67" s="285"/>
      <c r="BM67" s="285"/>
      <c r="BN67" s="285"/>
      <c r="BO67" s="285"/>
      <c r="BP67" s="285"/>
      <c r="BQ67" s="285"/>
      <c r="BR67" s="285"/>
      <c r="BS67" s="285"/>
      <c r="BT67" s="285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285"/>
      <c r="CX67" s="285"/>
      <c r="CY67" s="285"/>
      <c r="CZ67" s="285"/>
      <c r="DA67" s="285"/>
      <c r="DB67" s="285"/>
      <c r="DC67" s="285"/>
      <c r="DD67" s="285"/>
      <c r="DE67" s="285"/>
      <c r="DF67" s="285"/>
      <c r="DG67" s="285"/>
      <c r="DH67" s="285"/>
      <c r="DI67" s="285"/>
      <c r="DJ67" s="285"/>
      <c r="DK67" s="285"/>
      <c r="DL67" s="285"/>
      <c r="DM67" s="285"/>
      <c r="DN67" s="285"/>
      <c r="DO67" s="285"/>
      <c r="DP67" s="285"/>
      <c r="DQ67" s="285"/>
      <c r="DR67" s="285"/>
      <c r="DS67" s="285"/>
      <c r="DT67" s="285"/>
      <c r="DU67" s="285"/>
    </row>
    <row r="68" spans="1:125" s="287" customFormat="1" ht="12.75" customHeight="1">
      <c r="A68" s="268"/>
      <c r="B68" s="269">
        <v>5</v>
      </c>
      <c r="C68" s="270" t="s">
        <v>164</v>
      </c>
      <c r="D68" s="271" t="s">
        <v>274</v>
      </c>
      <c r="E68" s="272">
        <v>1</v>
      </c>
      <c r="F68" s="272">
        <v>1</v>
      </c>
      <c r="G68" s="273">
        <v>0</v>
      </c>
      <c r="H68" s="274">
        <v>0</v>
      </c>
      <c r="I68" s="275" t="s">
        <v>3</v>
      </c>
      <c r="J68" s="276"/>
      <c r="K68" s="277">
        <v>20</v>
      </c>
      <c r="L68" s="278"/>
      <c r="M68" s="278"/>
      <c r="N68" s="277">
        <v>665</v>
      </c>
      <c r="O68" s="277"/>
      <c r="P68" s="277"/>
      <c r="Q68" s="279"/>
      <c r="R68" s="279"/>
      <c r="S68" s="280">
        <v>43.3</v>
      </c>
      <c r="T68" s="279">
        <v>1</v>
      </c>
      <c r="U68" s="279"/>
      <c r="V68" s="280">
        <v>43.3</v>
      </c>
      <c r="W68" s="281"/>
      <c r="X68" s="173">
        <v>43.3</v>
      </c>
      <c r="Y68" s="281"/>
      <c r="Z68" s="281"/>
      <c r="AA68" s="281"/>
      <c r="AB68" s="271"/>
      <c r="AC68" s="282"/>
      <c r="AD68" s="269">
        <v>1</v>
      </c>
      <c r="AE68" s="281">
        <v>3</v>
      </c>
      <c r="AF68" s="281">
        <v>43.3</v>
      </c>
      <c r="AG68" s="283" t="s">
        <v>193</v>
      </c>
      <c r="AH68" s="284">
        <v>0</v>
      </c>
      <c r="AI68" s="285"/>
      <c r="AJ68" s="285"/>
      <c r="AK68" s="285"/>
      <c r="AL68" s="285"/>
      <c r="AM68" s="286"/>
      <c r="AN68" s="285"/>
      <c r="AO68" s="285"/>
      <c r="AP68" s="285"/>
      <c r="AQ68" s="286"/>
      <c r="AR68" s="285"/>
      <c r="AS68" s="285"/>
      <c r="AT68" s="285"/>
      <c r="AU68" s="285"/>
      <c r="AV68" s="286"/>
      <c r="AW68" s="286"/>
      <c r="AX68" s="285"/>
      <c r="AY68" s="286"/>
      <c r="AZ68" s="285"/>
      <c r="BA68" s="285"/>
      <c r="BB68" s="285"/>
      <c r="BC68" s="285"/>
      <c r="BD68" s="286"/>
      <c r="BE68" s="285"/>
      <c r="BF68" s="285"/>
      <c r="BG68" s="285"/>
      <c r="BH68" s="285"/>
      <c r="BI68" s="286">
        <f>X68</f>
        <v>43.3</v>
      </c>
      <c r="BJ68" s="286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85"/>
      <c r="DB68" s="285"/>
      <c r="DC68" s="285"/>
      <c r="DD68" s="285"/>
      <c r="DE68" s="285"/>
      <c r="DF68" s="285"/>
      <c r="DG68" s="285"/>
      <c r="DH68" s="285"/>
      <c r="DI68" s="285"/>
      <c r="DJ68" s="285"/>
      <c r="DK68" s="285"/>
      <c r="DL68" s="285"/>
      <c r="DM68" s="285"/>
      <c r="DN68" s="285"/>
      <c r="DO68" s="285"/>
      <c r="DP68" s="285"/>
      <c r="DQ68" s="285"/>
      <c r="DR68" s="285"/>
      <c r="DS68" s="285"/>
      <c r="DT68" s="285"/>
      <c r="DU68" s="285"/>
    </row>
    <row r="69" spans="1:125" s="130" customFormat="1" ht="12.75" customHeight="1">
      <c r="A69" s="131"/>
      <c r="B69" s="132">
        <v>5</v>
      </c>
      <c r="C69" s="133" t="s">
        <v>264</v>
      </c>
      <c r="D69" s="134" t="s">
        <v>265</v>
      </c>
      <c r="E69" s="135">
        <v>1</v>
      </c>
      <c r="F69" s="135">
        <v>1</v>
      </c>
      <c r="G69" s="140">
        <v>1</v>
      </c>
      <c r="H69" s="141">
        <v>0</v>
      </c>
      <c r="I69" s="125" t="s">
        <v>3</v>
      </c>
      <c r="J69" s="126" t="s">
        <v>6</v>
      </c>
      <c r="K69" s="136">
        <v>27.22</v>
      </c>
      <c r="L69" s="127"/>
      <c r="M69" s="127"/>
      <c r="N69" s="136">
        <v>1010</v>
      </c>
      <c r="O69" s="136"/>
      <c r="P69" s="136"/>
      <c r="Q69" s="128">
        <f>(CONCATENATE(segédtábla!S73))</f>
      </c>
      <c r="R69" s="128"/>
      <c r="S69" s="129">
        <f>SUM(segédtábla!U58)</f>
        <v>61.03</v>
      </c>
      <c r="T69" s="128">
        <f>(CONCATENATE(segédtábla!V58))</f>
      </c>
      <c r="U69" s="128" t="str">
        <f>(CONCATENATE(segédtábla!W58))</f>
        <v>1,3</v>
      </c>
      <c r="V69" s="129">
        <f>SUM(segédtábla!X58)</f>
        <v>79.339</v>
      </c>
      <c r="W69" s="137"/>
      <c r="X69" s="173">
        <f>SUM(segédtábla!Z58)</f>
        <v>79.339</v>
      </c>
      <c r="Y69" s="137"/>
      <c r="Z69" s="137"/>
      <c r="AA69" s="137"/>
      <c r="AB69" s="134"/>
      <c r="AC69" s="138"/>
      <c r="AD69" s="132">
        <v>1</v>
      </c>
      <c r="AE69" s="137">
        <v>2</v>
      </c>
      <c r="AF69" s="137">
        <v>61</v>
      </c>
      <c r="AG69" s="168" t="s">
        <v>192</v>
      </c>
      <c r="AH69" s="165">
        <v>0</v>
      </c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252">
        <f>X69</f>
        <v>79.339</v>
      </c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</row>
    <row r="70" spans="1:125" s="130" customFormat="1" ht="12.75" customHeight="1">
      <c r="A70" s="253"/>
      <c r="B70" s="254">
        <v>5</v>
      </c>
      <c r="C70" s="255" t="s">
        <v>354</v>
      </c>
      <c r="D70" s="256" t="s">
        <v>355</v>
      </c>
      <c r="E70" s="257">
        <v>1</v>
      </c>
      <c r="F70" s="257">
        <v>1</v>
      </c>
      <c r="G70" s="258">
        <v>1</v>
      </c>
      <c r="H70" s="259">
        <v>0</v>
      </c>
      <c r="I70" s="125" t="s">
        <v>3</v>
      </c>
      <c r="J70" s="126" t="s">
        <v>6</v>
      </c>
      <c r="K70" s="260">
        <v>102</v>
      </c>
      <c r="L70" s="261"/>
      <c r="M70" s="261"/>
      <c r="N70" s="260">
        <v>2777</v>
      </c>
      <c r="O70" s="260"/>
      <c r="P70" s="260"/>
      <c r="Q70" s="128"/>
      <c r="R70" s="128"/>
      <c r="S70" s="129">
        <v>208.5</v>
      </c>
      <c r="T70" s="128"/>
      <c r="U70" s="128">
        <v>1.6</v>
      </c>
      <c r="V70" s="129">
        <v>333.7</v>
      </c>
      <c r="W70" s="262"/>
      <c r="X70" s="251">
        <v>333.7</v>
      </c>
      <c r="Y70" s="262"/>
      <c r="Z70" s="262"/>
      <c r="AA70" s="262"/>
      <c r="AB70" s="256"/>
      <c r="AC70" s="263"/>
      <c r="AD70" s="254">
        <v>1</v>
      </c>
      <c r="AE70" s="262">
        <v>2</v>
      </c>
      <c r="AF70" s="262">
        <v>208</v>
      </c>
      <c r="AG70" s="264" t="s">
        <v>356</v>
      </c>
      <c r="AH70" s="265">
        <v>5</v>
      </c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94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94">
        <f>X70+AH70</f>
        <v>338.7</v>
      </c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6"/>
      <c r="CT70" s="266"/>
      <c r="CU70" s="266"/>
      <c r="CV70" s="266"/>
      <c r="CW70" s="266"/>
      <c r="CX70" s="266"/>
      <c r="CY70" s="266"/>
      <c r="CZ70" s="266"/>
      <c r="DA70" s="266"/>
      <c r="DB70" s="266"/>
      <c r="DC70" s="266"/>
      <c r="DD70" s="266"/>
      <c r="DE70" s="266"/>
      <c r="DF70" s="266"/>
      <c r="DG70" s="266"/>
      <c r="DH70" s="266"/>
      <c r="DI70" s="266"/>
      <c r="DJ70" s="266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</row>
    <row r="71" spans="1:125" s="130" customFormat="1" ht="12.75" customHeight="1">
      <c r="A71" s="253"/>
      <c r="B71" s="254">
        <v>6</v>
      </c>
      <c r="C71" s="255" t="s">
        <v>293</v>
      </c>
      <c r="D71" s="256" t="s">
        <v>294</v>
      </c>
      <c r="E71" s="257">
        <v>2</v>
      </c>
      <c r="F71" s="257">
        <v>1</v>
      </c>
      <c r="G71" s="258">
        <v>0</v>
      </c>
      <c r="H71" s="259">
        <v>0</v>
      </c>
      <c r="I71" s="125" t="s">
        <v>3</v>
      </c>
      <c r="J71" s="126"/>
      <c r="K71" s="260">
        <v>12</v>
      </c>
      <c r="L71" s="261"/>
      <c r="M71" s="261"/>
      <c r="N71" s="260">
        <v>300</v>
      </c>
      <c r="O71" s="260"/>
      <c r="P71" s="260"/>
      <c r="Q71" s="128"/>
      <c r="R71" s="128"/>
      <c r="S71" s="129">
        <v>24</v>
      </c>
      <c r="T71" s="128">
        <v>1</v>
      </c>
      <c r="U71" s="128"/>
      <c r="V71" s="129">
        <v>24</v>
      </c>
      <c r="W71" s="262">
        <v>4</v>
      </c>
      <c r="X71" s="173">
        <v>28</v>
      </c>
      <c r="Y71" s="262"/>
      <c r="Z71" s="262"/>
      <c r="AA71" s="262"/>
      <c r="AB71" s="256"/>
      <c r="AC71" s="263"/>
      <c r="AD71" s="254">
        <v>3</v>
      </c>
      <c r="AE71" s="262">
        <v>3</v>
      </c>
      <c r="AF71" s="262">
        <v>24</v>
      </c>
      <c r="AG71" s="264" t="s">
        <v>195</v>
      </c>
      <c r="AH71" s="265">
        <v>10</v>
      </c>
      <c r="AI71" s="266"/>
      <c r="AJ71" s="266"/>
      <c r="AK71" s="266"/>
      <c r="AL71" s="266"/>
      <c r="AM71" s="294">
        <f>X71</f>
        <v>28</v>
      </c>
      <c r="AN71" s="266"/>
      <c r="AO71" s="266"/>
      <c r="AP71" s="266"/>
      <c r="AQ71" s="294">
        <f>X71</f>
        <v>28</v>
      </c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94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94">
        <f>X71</f>
        <v>28</v>
      </c>
      <c r="CL71" s="294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</row>
    <row r="72" spans="1:125" s="287" customFormat="1" ht="12.75" customHeight="1">
      <c r="A72" s="335"/>
      <c r="B72" s="334">
        <v>6</v>
      </c>
      <c r="C72" s="336" t="s">
        <v>287</v>
      </c>
      <c r="D72" s="337" t="s">
        <v>288</v>
      </c>
      <c r="E72" s="338">
        <v>3</v>
      </c>
      <c r="F72" s="338">
        <v>3</v>
      </c>
      <c r="G72" s="339">
        <v>1</v>
      </c>
      <c r="H72" s="340">
        <v>0</v>
      </c>
      <c r="I72" s="275" t="s">
        <v>15</v>
      </c>
      <c r="J72" s="276" t="s">
        <v>235</v>
      </c>
      <c r="K72" s="341">
        <v>153</v>
      </c>
      <c r="L72" s="342"/>
      <c r="M72" s="342"/>
      <c r="N72" s="341">
        <v>0</v>
      </c>
      <c r="O72" s="341"/>
      <c r="P72" s="341"/>
      <c r="Q72" s="279"/>
      <c r="R72" s="279"/>
      <c r="S72" s="280">
        <v>76.5</v>
      </c>
      <c r="T72" s="279">
        <v>1</v>
      </c>
      <c r="U72" s="279"/>
      <c r="V72" s="280">
        <v>76.5</v>
      </c>
      <c r="W72" s="343">
        <v>22</v>
      </c>
      <c r="X72" s="173">
        <v>98.5</v>
      </c>
      <c r="Y72" s="343"/>
      <c r="Z72" s="343"/>
      <c r="AA72" s="343"/>
      <c r="AB72" s="337"/>
      <c r="AC72" s="344"/>
      <c r="AD72" s="334">
        <v>6</v>
      </c>
      <c r="AE72" s="343">
        <v>10</v>
      </c>
      <c r="AF72" s="343">
        <v>113</v>
      </c>
      <c r="AG72" s="345" t="s">
        <v>307</v>
      </c>
      <c r="AH72" s="346">
        <v>15</v>
      </c>
      <c r="AI72" s="347"/>
      <c r="AJ72" s="347"/>
      <c r="AK72" s="347"/>
      <c r="AL72" s="347"/>
      <c r="AM72" s="348"/>
      <c r="AN72" s="347"/>
      <c r="AO72" s="347"/>
      <c r="AP72" s="347"/>
      <c r="AQ72" s="348"/>
      <c r="AR72" s="347"/>
      <c r="AS72" s="347"/>
      <c r="AT72" s="347"/>
      <c r="AU72" s="347"/>
      <c r="AV72" s="348">
        <f>X72</f>
        <v>98.5</v>
      </c>
      <c r="AW72" s="348">
        <f>X72</f>
        <v>98.5</v>
      </c>
      <c r="AX72" s="347"/>
      <c r="AY72" s="347"/>
      <c r="AZ72" s="347"/>
      <c r="BA72" s="347"/>
      <c r="BB72" s="347"/>
      <c r="BC72" s="347"/>
      <c r="BD72" s="348">
        <f>X72</f>
        <v>98.5</v>
      </c>
      <c r="BE72" s="347"/>
      <c r="BF72" s="347"/>
      <c r="BG72" s="347"/>
      <c r="BH72" s="347"/>
      <c r="BI72" s="347"/>
      <c r="BJ72" s="348">
        <f>X72</f>
        <v>98.5</v>
      </c>
      <c r="BK72" s="348">
        <f>X72</f>
        <v>98.5</v>
      </c>
      <c r="BL72" s="347"/>
      <c r="BM72" s="347"/>
      <c r="BN72" s="347"/>
      <c r="BO72" s="347"/>
      <c r="BP72" s="347"/>
      <c r="BQ72" s="347"/>
      <c r="BR72" s="347"/>
      <c r="BS72" s="347"/>
      <c r="BT72" s="347"/>
      <c r="BU72" s="347"/>
      <c r="BV72" s="347"/>
      <c r="BW72" s="347"/>
      <c r="BX72" s="347"/>
      <c r="BY72" s="347"/>
      <c r="BZ72" s="347"/>
      <c r="CA72" s="348">
        <f>X72</f>
        <v>98.5</v>
      </c>
      <c r="CB72" s="347"/>
      <c r="CC72" s="347"/>
      <c r="CD72" s="347"/>
      <c r="CE72" s="347"/>
      <c r="CF72" s="347"/>
      <c r="CG72" s="347"/>
      <c r="CH72" s="347"/>
      <c r="CI72" s="347"/>
      <c r="CJ72" s="347"/>
      <c r="CK72" s="348"/>
      <c r="CL72" s="348"/>
      <c r="CM72" s="347"/>
      <c r="CN72" s="347"/>
      <c r="CO72" s="347"/>
      <c r="CP72" s="347"/>
      <c r="CQ72" s="347"/>
      <c r="CR72" s="347"/>
      <c r="CS72" s="347"/>
      <c r="CT72" s="347"/>
      <c r="CU72" s="347"/>
      <c r="CV72" s="347"/>
      <c r="CW72" s="347"/>
      <c r="CX72" s="347"/>
      <c r="CY72" s="347"/>
      <c r="CZ72" s="347"/>
      <c r="DA72" s="347"/>
      <c r="DB72" s="347"/>
      <c r="DC72" s="347"/>
      <c r="DD72" s="347"/>
      <c r="DE72" s="347"/>
      <c r="DF72" s="347"/>
      <c r="DG72" s="347"/>
      <c r="DH72" s="347"/>
      <c r="DI72" s="347"/>
      <c r="DJ72" s="347"/>
      <c r="DK72" s="347"/>
      <c r="DL72" s="347"/>
      <c r="DM72" s="347"/>
      <c r="DN72" s="347"/>
      <c r="DO72" s="347"/>
      <c r="DP72" s="347"/>
      <c r="DQ72" s="347"/>
      <c r="DR72" s="347"/>
      <c r="DS72" s="347"/>
      <c r="DT72" s="347"/>
      <c r="DU72" s="347"/>
    </row>
    <row r="73" spans="1:125" s="287" customFormat="1" ht="12.75" customHeight="1">
      <c r="A73" s="335"/>
      <c r="B73" s="334"/>
      <c r="C73" s="336"/>
      <c r="D73" s="337"/>
      <c r="E73" s="338"/>
      <c r="F73" s="338">
        <v>1</v>
      </c>
      <c r="G73" s="339">
        <v>0</v>
      </c>
      <c r="H73" s="340">
        <v>0</v>
      </c>
      <c r="I73" s="275" t="s">
        <v>3</v>
      </c>
      <c r="J73" s="276"/>
      <c r="K73" s="341">
        <v>7</v>
      </c>
      <c r="L73" s="342"/>
      <c r="M73" s="342"/>
      <c r="N73" s="341">
        <v>200</v>
      </c>
      <c r="O73" s="341"/>
      <c r="P73" s="341"/>
      <c r="Q73" s="279"/>
      <c r="R73" s="279"/>
      <c r="S73" s="280">
        <v>14.5</v>
      </c>
      <c r="T73" s="279">
        <v>1</v>
      </c>
      <c r="U73" s="279"/>
      <c r="V73" s="280">
        <v>14.5</v>
      </c>
      <c r="W73" s="343"/>
      <c r="X73" s="173">
        <v>14.5</v>
      </c>
      <c r="Y73" s="343"/>
      <c r="Z73" s="343"/>
      <c r="AA73" s="343"/>
      <c r="AB73" s="337"/>
      <c r="AC73" s="344"/>
      <c r="AD73" s="334"/>
      <c r="AE73" s="343"/>
      <c r="AF73" s="343"/>
      <c r="AG73" s="345"/>
      <c r="AH73" s="346"/>
      <c r="AI73" s="347"/>
      <c r="AJ73" s="347"/>
      <c r="AK73" s="347"/>
      <c r="AL73" s="347"/>
      <c r="AM73" s="348"/>
      <c r="AN73" s="347"/>
      <c r="AO73" s="347"/>
      <c r="AP73" s="347"/>
      <c r="AQ73" s="348"/>
      <c r="AR73" s="347"/>
      <c r="AS73" s="347"/>
      <c r="AT73" s="347"/>
      <c r="AU73" s="347"/>
      <c r="AV73" s="348">
        <f>X73</f>
        <v>14.5</v>
      </c>
      <c r="AW73" s="348">
        <f>X73</f>
        <v>14.5</v>
      </c>
      <c r="AX73" s="347"/>
      <c r="AY73" s="347"/>
      <c r="AZ73" s="347"/>
      <c r="BA73" s="347"/>
      <c r="BB73" s="347"/>
      <c r="BC73" s="347"/>
      <c r="BD73" s="348">
        <f>X73</f>
        <v>14.5</v>
      </c>
      <c r="BE73" s="347"/>
      <c r="BF73" s="347"/>
      <c r="BG73" s="347"/>
      <c r="BH73" s="347"/>
      <c r="BI73" s="347"/>
      <c r="BJ73" s="348">
        <f>X73</f>
        <v>14.5</v>
      </c>
      <c r="BK73" s="348">
        <f>X73</f>
        <v>14.5</v>
      </c>
      <c r="BL73" s="347"/>
      <c r="BM73" s="347"/>
      <c r="BN73" s="347"/>
      <c r="BO73" s="347"/>
      <c r="BP73" s="347"/>
      <c r="BQ73" s="347"/>
      <c r="BR73" s="347"/>
      <c r="BS73" s="347"/>
      <c r="BT73" s="347"/>
      <c r="BU73" s="347"/>
      <c r="BV73" s="347"/>
      <c r="BW73" s="347"/>
      <c r="BX73" s="347"/>
      <c r="BY73" s="347"/>
      <c r="BZ73" s="347"/>
      <c r="CA73" s="348">
        <f>X73</f>
        <v>14.5</v>
      </c>
      <c r="CB73" s="347"/>
      <c r="CC73" s="347"/>
      <c r="CD73" s="347"/>
      <c r="CE73" s="347"/>
      <c r="CF73" s="347"/>
      <c r="CG73" s="347"/>
      <c r="CH73" s="347"/>
      <c r="CI73" s="347"/>
      <c r="CJ73" s="347"/>
      <c r="CK73" s="348"/>
      <c r="CL73" s="348"/>
      <c r="CM73" s="347"/>
      <c r="CN73" s="347"/>
      <c r="CO73" s="347"/>
      <c r="CP73" s="347"/>
      <c r="CQ73" s="347"/>
      <c r="CR73" s="347"/>
      <c r="CS73" s="347"/>
      <c r="CT73" s="347"/>
      <c r="CU73" s="347"/>
      <c r="CV73" s="347"/>
      <c r="CW73" s="347"/>
      <c r="CX73" s="347"/>
      <c r="CY73" s="347"/>
      <c r="CZ73" s="347"/>
      <c r="DA73" s="347"/>
      <c r="DB73" s="347"/>
      <c r="DC73" s="347"/>
      <c r="DD73" s="347"/>
      <c r="DE73" s="347"/>
      <c r="DF73" s="347"/>
      <c r="DG73" s="347"/>
      <c r="DH73" s="347"/>
      <c r="DI73" s="347"/>
      <c r="DJ73" s="347"/>
      <c r="DK73" s="347"/>
      <c r="DL73" s="347"/>
      <c r="DM73" s="347"/>
      <c r="DN73" s="347"/>
      <c r="DO73" s="347"/>
      <c r="DP73" s="347"/>
      <c r="DQ73" s="347"/>
      <c r="DR73" s="347"/>
      <c r="DS73" s="347"/>
      <c r="DT73" s="347"/>
      <c r="DU73" s="347"/>
    </row>
    <row r="74" spans="1:125" s="287" customFormat="1" ht="12.75" customHeight="1">
      <c r="A74" s="335"/>
      <c r="B74" s="334">
        <v>6</v>
      </c>
      <c r="C74" s="336" t="s">
        <v>304</v>
      </c>
      <c r="D74" s="337" t="s">
        <v>305</v>
      </c>
      <c r="E74" s="338">
        <v>2</v>
      </c>
      <c r="F74" s="338">
        <v>1</v>
      </c>
      <c r="G74" s="339">
        <v>0</v>
      </c>
      <c r="H74" s="340">
        <v>0</v>
      </c>
      <c r="I74" s="275" t="s">
        <v>3</v>
      </c>
      <c r="J74" s="276"/>
      <c r="K74" s="341">
        <v>18</v>
      </c>
      <c r="L74" s="342"/>
      <c r="M74" s="342"/>
      <c r="N74" s="341">
        <v>500</v>
      </c>
      <c r="O74" s="341"/>
      <c r="P74" s="341"/>
      <c r="Q74" s="279"/>
      <c r="R74" s="279"/>
      <c r="S74" s="280">
        <v>37</v>
      </c>
      <c r="T74" s="279">
        <v>1</v>
      </c>
      <c r="U74" s="279"/>
      <c r="V74" s="280">
        <v>37</v>
      </c>
      <c r="W74" s="343">
        <v>2</v>
      </c>
      <c r="X74" s="173">
        <v>39</v>
      </c>
      <c r="Y74" s="343"/>
      <c r="Z74" s="343"/>
      <c r="AA74" s="343"/>
      <c r="AB74" s="337"/>
      <c r="AC74" s="344"/>
      <c r="AD74" s="334">
        <v>5</v>
      </c>
      <c r="AE74" s="343">
        <v>6</v>
      </c>
      <c r="AF74" s="343">
        <v>43</v>
      </c>
      <c r="AG74" s="345" t="s">
        <v>240</v>
      </c>
      <c r="AH74" s="346">
        <v>10</v>
      </c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8"/>
      <c r="BE74" s="348">
        <f>X74</f>
        <v>39</v>
      </c>
      <c r="BF74" s="347"/>
      <c r="BG74" s="347"/>
      <c r="BH74" s="347"/>
      <c r="BI74" s="347"/>
      <c r="BJ74" s="347"/>
      <c r="BK74" s="347"/>
      <c r="BL74" s="347"/>
      <c r="BM74" s="347"/>
      <c r="BN74" s="347"/>
      <c r="BO74" s="347"/>
      <c r="BP74" s="347"/>
      <c r="BQ74" s="347"/>
      <c r="BR74" s="347"/>
      <c r="BS74" s="347"/>
      <c r="BT74" s="347"/>
      <c r="BU74" s="347"/>
      <c r="BV74" s="347"/>
      <c r="BW74" s="348">
        <f>X74+AH74</f>
        <v>49</v>
      </c>
      <c r="BX74" s="347"/>
      <c r="BY74" s="348">
        <f>X74</f>
        <v>39</v>
      </c>
      <c r="BZ74" s="347"/>
      <c r="CA74" s="347"/>
      <c r="CB74" s="347"/>
      <c r="CC74" s="347"/>
      <c r="CD74" s="348">
        <f>X74</f>
        <v>39</v>
      </c>
      <c r="CE74" s="347"/>
      <c r="CF74" s="347"/>
      <c r="CG74" s="347"/>
      <c r="CH74" s="347"/>
      <c r="CI74" s="347"/>
      <c r="CJ74" s="347"/>
      <c r="CK74" s="347"/>
      <c r="CL74" s="347"/>
      <c r="CM74" s="347"/>
      <c r="CN74" s="347"/>
      <c r="CO74" s="347"/>
      <c r="CP74" s="347"/>
      <c r="CQ74" s="347"/>
      <c r="CR74" s="348">
        <f>X74</f>
        <v>39</v>
      </c>
      <c r="CS74" s="347"/>
      <c r="CT74" s="347"/>
      <c r="CU74" s="347"/>
      <c r="CV74" s="347"/>
      <c r="CW74" s="347"/>
      <c r="CX74" s="347"/>
      <c r="CY74" s="347"/>
      <c r="CZ74" s="347"/>
      <c r="DA74" s="347"/>
      <c r="DB74" s="347"/>
      <c r="DC74" s="347"/>
      <c r="DD74" s="347"/>
      <c r="DE74" s="347"/>
      <c r="DF74" s="347"/>
      <c r="DG74" s="347"/>
      <c r="DH74" s="347"/>
      <c r="DI74" s="347"/>
      <c r="DJ74" s="347"/>
      <c r="DK74" s="347"/>
      <c r="DL74" s="347"/>
      <c r="DM74" s="347"/>
      <c r="DN74" s="347"/>
      <c r="DO74" s="347"/>
      <c r="DP74" s="347"/>
      <c r="DQ74" s="347"/>
      <c r="DR74" s="347"/>
      <c r="DS74" s="347"/>
      <c r="DT74" s="347"/>
      <c r="DU74" s="347"/>
    </row>
    <row r="75" spans="1:125" s="130" customFormat="1" ht="12.75" customHeight="1">
      <c r="A75" s="253"/>
      <c r="B75" s="295"/>
      <c r="C75" s="255"/>
      <c r="D75" s="256"/>
      <c r="E75" s="257"/>
      <c r="F75" s="257">
        <v>7</v>
      </c>
      <c r="G75" s="258">
        <v>1</v>
      </c>
      <c r="H75" s="259">
        <v>0</v>
      </c>
      <c r="I75" s="125" t="s">
        <v>3</v>
      </c>
      <c r="J75" s="126" t="s">
        <v>306</v>
      </c>
      <c r="K75" s="260"/>
      <c r="L75" s="261"/>
      <c r="M75" s="261"/>
      <c r="N75" s="260"/>
      <c r="O75" s="260"/>
      <c r="P75" s="260">
        <v>2</v>
      </c>
      <c r="Q75" s="128"/>
      <c r="R75" s="128"/>
      <c r="S75" s="129">
        <v>4</v>
      </c>
      <c r="T75" s="128">
        <v>1</v>
      </c>
      <c r="U75" s="128"/>
      <c r="V75" s="129">
        <v>4</v>
      </c>
      <c r="W75" s="262"/>
      <c r="X75" s="173">
        <v>4</v>
      </c>
      <c r="Y75" s="262"/>
      <c r="Z75" s="262"/>
      <c r="AA75" s="262"/>
      <c r="AB75" s="256"/>
      <c r="AC75" s="263"/>
      <c r="AD75" s="254"/>
      <c r="AE75" s="262"/>
      <c r="AF75" s="262"/>
      <c r="AG75" s="264"/>
      <c r="AH75" s="265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94"/>
      <c r="BE75" s="294">
        <f>X75</f>
        <v>4</v>
      </c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94">
        <f>X75</f>
        <v>4</v>
      </c>
      <c r="BX75" s="266"/>
      <c r="BY75" s="294">
        <f>X75</f>
        <v>4</v>
      </c>
      <c r="BZ75" s="266"/>
      <c r="CA75" s="266"/>
      <c r="CB75" s="266"/>
      <c r="CC75" s="266"/>
      <c r="CD75" s="294">
        <f>X75</f>
        <v>4</v>
      </c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94">
        <f>X75</f>
        <v>4</v>
      </c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</row>
    <row r="76" spans="1:125" s="130" customFormat="1" ht="12.75" customHeight="1">
      <c r="A76" s="253"/>
      <c r="B76" s="254">
        <v>6</v>
      </c>
      <c r="C76" s="255" t="s">
        <v>137</v>
      </c>
      <c r="D76" s="256" t="s">
        <v>289</v>
      </c>
      <c r="E76" s="257">
        <v>1</v>
      </c>
      <c r="F76" s="257">
        <v>1</v>
      </c>
      <c r="G76" s="258">
        <v>0</v>
      </c>
      <c r="H76" s="259">
        <v>0</v>
      </c>
      <c r="I76" s="125" t="s">
        <v>3</v>
      </c>
      <c r="J76" s="126"/>
      <c r="K76" s="260">
        <v>24</v>
      </c>
      <c r="L76" s="261"/>
      <c r="M76" s="261"/>
      <c r="N76" s="260">
        <v>800</v>
      </c>
      <c r="O76" s="260"/>
      <c r="P76" s="260"/>
      <c r="Q76" s="128"/>
      <c r="R76" s="128"/>
      <c r="S76" s="129">
        <v>52</v>
      </c>
      <c r="T76" s="128">
        <v>1</v>
      </c>
      <c r="U76" s="128"/>
      <c r="V76" s="129">
        <v>52</v>
      </c>
      <c r="W76" s="262"/>
      <c r="X76" s="173">
        <v>52</v>
      </c>
      <c r="Y76" s="262"/>
      <c r="Z76" s="262"/>
      <c r="AA76" s="262"/>
      <c r="AB76" s="256"/>
      <c r="AC76" s="263"/>
      <c r="AD76" s="254">
        <v>1</v>
      </c>
      <c r="AE76" s="262">
        <v>4</v>
      </c>
      <c r="AF76" s="262">
        <v>52</v>
      </c>
      <c r="AG76" s="264" t="s">
        <v>193</v>
      </c>
      <c r="AH76" s="265">
        <v>3</v>
      </c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94"/>
      <c r="BE76" s="266"/>
      <c r="BF76" s="266"/>
      <c r="BG76" s="266"/>
      <c r="BH76" s="266"/>
      <c r="BI76" s="294">
        <f>X76</f>
        <v>52</v>
      </c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6"/>
      <c r="CL76" s="266"/>
      <c r="CM76" s="266"/>
      <c r="CN76" s="266"/>
      <c r="CO76" s="266"/>
      <c r="CP76" s="266"/>
      <c r="CQ76" s="266"/>
      <c r="CR76" s="266"/>
      <c r="CS76" s="266"/>
      <c r="CT76" s="266"/>
      <c r="CU76" s="266"/>
      <c r="CV76" s="266"/>
      <c r="CW76" s="266"/>
      <c r="CX76" s="266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266"/>
      <c r="DU76" s="266"/>
    </row>
    <row r="77" spans="1:125" s="130" customFormat="1" ht="12.75" customHeight="1">
      <c r="A77" s="253"/>
      <c r="B77" s="254">
        <v>6</v>
      </c>
      <c r="C77" s="255" t="s">
        <v>210</v>
      </c>
      <c r="D77" s="256" t="s">
        <v>290</v>
      </c>
      <c r="E77" s="257">
        <v>1</v>
      </c>
      <c r="F77" s="257">
        <v>1</v>
      </c>
      <c r="G77" s="258">
        <v>0</v>
      </c>
      <c r="H77" s="259">
        <v>0</v>
      </c>
      <c r="I77" s="125" t="s">
        <v>3</v>
      </c>
      <c r="J77" s="126"/>
      <c r="K77" s="260">
        <v>25</v>
      </c>
      <c r="L77" s="261"/>
      <c r="M77" s="261"/>
      <c r="N77" s="260">
        <v>900</v>
      </c>
      <c r="O77" s="260"/>
      <c r="P77" s="260"/>
      <c r="Q77" s="128"/>
      <c r="R77" s="128"/>
      <c r="S77" s="129">
        <v>55.5</v>
      </c>
      <c r="T77" s="128">
        <v>1</v>
      </c>
      <c r="U77" s="128"/>
      <c r="V77" s="129">
        <v>55.5</v>
      </c>
      <c r="W77" s="262"/>
      <c r="X77" s="173">
        <v>55.5</v>
      </c>
      <c r="Y77" s="262"/>
      <c r="Z77" s="262"/>
      <c r="AA77" s="262"/>
      <c r="AB77" s="256"/>
      <c r="AC77" s="263"/>
      <c r="AD77" s="254">
        <v>1</v>
      </c>
      <c r="AE77" s="262">
        <v>4</v>
      </c>
      <c r="AF77" s="262">
        <v>55.5</v>
      </c>
      <c r="AG77" s="264" t="s">
        <v>193</v>
      </c>
      <c r="AH77" s="265">
        <v>3</v>
      </c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94"/>
      <c r="BE77" s="266"/>
      <c r="BF77" s="266"/>
      <c r="BG77" s="266"/>
      <c r="BH77" s="266"/>
      <c r="BI77" s="294">
        <f>X77+AH77</f>
        <v>58.5</v>
      </c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</row>
    <row r="78" spans="1:125" s="287" customFormat="1" ht="12.75" customHeight="1">
      <c r="A78" s="335"/>
      <c r="B78" s="334">
        <v>6</v>
      </c>
      <c r="C78" s="336" t="s">
        <v>296</v>
      </c>
      <c r="D78" s="337" t="s">
        <v>312</v>
      </c>
      <c r="E78" s="338">
        <v>3</v>
      </c>
      <c r="F78" s="338">
        <v>1</v>
      </c>
      <c r="G78" s="339">
        <v>0</v>
      </c>
      <c r="H78" s="340">
        <v>0</v>
      </c>
      <c r="I78" s="275"/>
      <c r="J78" s="276"/>
      <c r="K78" s="341">
        <v>17</v>
      </c>
      <c r="L78" s="342"/>
      <c r="M78" s="342"/>
      <c r="N78" s="341">
        <v>400</v>
      </c>
      <c r="O78" s="341"/>
      <c r="P78" s="341"/>
      <c r="Q78" s="279"/>
      <c r="R78" s="279"/>
      <c r="S78" s="280">
        <v>33.5</v>
      </c>
      <c r="T78" s="279">
        <v>1</v>
      </c>
      <c r="U78" s="279"/>
      <c r="V78" s="280">
        <v>33.5</v>
      </c>
      <c r="W78" s="343">
        <v>3</v>
      </c>
      <c r="X78" s="173">
        <v>36.5</v>
      </c>
      <c r="Y78" s="343"/>
      <c r="Z78" s="343"/>
      <c r="AA78" s="343"/>
      <c r="AB78" s="337"/>
      <c r="AC78" s="344"/>
      <c r="AD78" s="334">
        <v>14</v>
      </c>
      <c r="AE78" s="343">
        <v>20</v>
      </c>
      <c r="AF78" s="343">
        <v>36.5</v>
      </c>
      <c r="AG78" s="345" t="s">
        <v>186</v>
      </c>
      <c r="AH78" s="346">
        <v>15</v>
      </c>
      <c r="AI78" s="347"/>
      <c r="AJ78" s="347"/>
      <c r="AK78" s="348">
        <f>X78</f>
        <v>36.5</v>
      </c>
      <c r="AL78" s="348">
        <f>X78</f>
        <v>36.5</v>
      </c>
      <c r="AM78" s="347"/>
      <c r="AN78" s="347"/>
      <c r="AO78" s="347"/>
      <c r="AP78" s="348">
        <f>X78</f>
        <v>36.5</v>
      </c>
      <c r="AQ78" s="347"/>
      <c r="AR78" s="347"/>
      <c r="AS78" s="347"/>
      <c r="AT78" s="348">
        <f>X78</f>
        <v>36.5</v>
      </c>
      <c r="AU78" s="347"/>
      <c r="AV78" s="347"/>
      <c r="AW78" s="347"/>
      <c r="AX78" s="347"/>
      <c r="AY78" s="348">
        <f>X78</f>
        <v>36.5</v>
      </c>
      <c r="AZ78" s="348">
        <f>X78</f>
        <v>36.5</v>
      </c>
      <c r="BA78" s="347"/>
      <c r="BB78" s="347"/>
      <c r="BC78" s="347"/>
      <c r="BD78" s="348"/>
      <c r="BE78" s="347"/>
      <c r="BF78" s="347"/>
      <c r="BG78" s="347"/>
      <c r="BH78" s="348">
        <f>X78</f>
        <v>36.5</v>
      </c>
      <c r="BI78" s="348"/>
      <c r="BJ78" s="347"/>
      <c r="BK78" s="347"/>
      <c r="BL78" s="347"/>
      <c r="BM78" s="348">
        <f>X78</f>
        <v>36.5</v>
      </c>
      <c r="BN78" s="348"/>
      <c r="BO78" s="347"/>
      <c r="BP78" s="347"/>
      <c r="BQ78" s="347"/>
      <c r="BR78" s="347"/>
      <c r="BS78" s="347"/>
      <c r="BT78" s="347"/>
      <c r="BU78" s="348">
        <f>X78</f>
        <v>36.5</v>
      </c>
      <c r="BV78" s="348">
        <f>X78+AH78</f>
        <v>51.5</v>
      </c>
      <c r="BW78" s="347"/>
      <c r="BX78" s="347"/>
      <c r="BY78" s="347"/>
      <c r="BZ78" s="347"/>
      <c r="CA78" s="347"/>
      <c r="CB78" s="347"/>
      <c r="CC78" s="347"/>
      <c r="CD78" s="347"/>
      <c r="CE78" s="347"/>
      <c r="CF78" s="347"/>
      <c r="CG78" s="347"/>
      <c r="CH78" s="347"/>
      <c r="CI78" s="347"/>
      <c r="CJ78" s="347"/>
      <c r="CK78" s="348">
        <f>X78</f>
        <v>36.5</v>
      </c>
      <c r="CL78" s="348"/>
      <c r="CM78" s="347"/>
      <c r="CN78" s="347"/>
      <c r="CO78" s="347"/>
      <c r="CP78" s="347"/>
      <c r="CQ78" s="347"/>
      <c r="CR78" s="347"/>
      <c r="CS78" s="347"/>
      <c r="CT78" s="347"/>
      <c r="CU78" s="348">
        <f>X78</f>
        <v>36.5</v>
      </c>
      <c r="CV78" s="348">
        <f>X78</f>
        <v>36.5</v>
      </c>
      <c r="CW78" s="348">
        <f>X78</f>
        <v>36.5</v>
      </c>
      <c r="CX78" s="347"/>
      <c r="CY78" s="347"/>
      <c r="CZ78" s="347"/>
      <c r="DA78" s="347"/>
      <c r="DB78" s="347"/>
      <c r="DC78" s="347"/>
      <c r="DD78" s="347"/>
      <c r="DE78" s="347"/>
      <c r="DF78" s="347"/>
      <c r="DG78" s="347"/>
      <c r="DH78" s="347"/>
      <c r="DI78" s="347"/>
      <c r="DJ78" s="347"/>
      <c r="DK78" s="347"/>
      <c r="DL78" s="347"/>
      <c r="DM78" s="347"/>
      <c r="DN78" s="347"/>
      <c r="DO78" s="347"/>
      <c r="DP78" s="347"/>
      <c r="DQ78" s="347"/>
      <c r="DR78" s="347"/>
      <c r="DS78" s="347"/>
      <c r="DT78" s="347"/>
      <c r="DU78" s="347"/>
    </row>
    <row r="79" spans="1:125" s="130" customFormat="1" ht="12.75" customHeight="1">
      <c r="A79" s="253"/>
      <c r="B79" s="254">
        <v>6</v>
      </c>
      <c r="C79" s="255" t="s">
        <v>296</v>
      </c>
      <c r="D79" s="256" t="s">
        <v>297</v>
      </c>
      <c r="E79" s="257">
        <v>3</v>
      </c>
      <c r="F79" s="257">
        <v>1</v>
      </c>
      <c r="G79" s="258">
        <v>0</v>
      </c>
      <c r="H79" s="259">
        <v>0</v>
      </c>
      <c r="I79" s="125" t="s">
        <v>3</v>
      </c>
      <c r="J79" s="126"/>
      <c r="K79" s="260">
        <v>15</v>
      </c>
      <c r="L79" s="261"/>
      <c r="M79" s="261"/>
      <c r="N79" s="260">
        <v>300</v>
      </c>
      <c r="O79" s="260"/>
      <c r="P79" s="260"/>
      <c r="Q79" s="128"/>
      <c r="R79" s="128"/>
      <c r="S79" s="129">
        <v>28.5</v>
      </c>
      <c r="T79" s="128">
        <v>1</v>
      </c>
      <c r="U79" s="128"/>
      <c r="V79" s="129">
        <v>28.5</v>
      </c>
      <c r="W79" s="262">
        <v>6</v>
      </c>
      <c r="X79" s="251">
        <v>34.5</v>
      </c>
      <c r="Y79" s="262"/>
      <c r="Z79" s="262"/>
      <c r="AA79" s="262"/>
      <c r="AB79" s="256"/>
      <c r="AC79" s="263"/>
      <c r="AD79" s="254">
        <v>3</v>
      </c>
      <c r="AE79" s="262">
        <v>4</v>
      </c>
      <c r="AF79" s="262">
        <v>28.5</v>
      </c>
      <c r="AG79" s="264" t="s">
        <v>195</v>
      </c>
      <c r="AH79" s="265">
        <v>9</v>
      </c>
      <c r="AI79" s="266"/>
      <c r="AJ79" s="266"/>
      <c r="AK79" s="266"/>
      <c r="AL79" s="266"/>
      <c r="AM79" s="266"/>
      <c r="AN79" s="266"/>
      <c r="AO79" s="266"/>
      <c r="AP79" s="266"/>
      <c r="AQ79" s="294">
        <f>X79+AH79</f>
        <v>43.5</v>
      </c>
      <c r="AR79" s="266"/>
      <c r="AS79" s="294">
        <f>X79</f>
        <v>34.5</v>
      </c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94"/>
      <c r="BE79" s="266"/>
      <c r="BF79" s="266"/>
      <c r="BG79" s="266"/>
      <c r="BH79" s="266"/>
      <c r="BI79" s="294"/>
      <c r="BJ79" s="266"/>
      <c r="BK79" s="266"/>
      <c r="BL79" s="266"/>
      <c r="BM79" s="266"/>
      <c r="BN79" s="266"/>
      <c r="BO79" s="266"/>
      <c r="BP79" s="266"/>
      <c r="BQ79" s="266"/>
      <c r="BR79" s="266"/>
      <c r="BS79" s="266"/>
      <c r="BT79" s="266"/>
      <c r="BU79" s="266"/>
      <c r="BV79" s="266"/>
      <c r="BW79" s="266"/>
      <c r="BX79" s="266"/>
      <c r="BY79" s="266"/>
      <c r="BZ79" s="266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6"/>
      <c r="CL79" s="266"/>
      <c r="CM79" s="266"/>
      <c r="CN79" s="266"/>
      <c r="CO79" s="266"/>
      <c r="CP79" s="266"/>
      <c r="CQ79" s="266"/>
      <c r="CR79" s="266"/>
      <c r="CS79" s="294">
        <f>X79</f>
        <v>34.5</v>
      </c>
      <c r="CT79" s="266"/>
      <c r="CU79" s="266"/>
      <c r="CV79" s="266"/>
      <c r="CW79" s="266"/>
      <c r="CX79" s="266"/>
      <c r="CY79" s="266"/>
      <c r="CZ79" s="266"/>
      <c r="DA79" s="266"/>
      <c r="DB79" s="266"/>
      <c r="DC79" s="266"/>
      <c r="DD79" s="266"/>
      <c r="DE79" s="266"/>
      <c r="DF79" s="266"/>
      <c r="DG79" s="266"/>
      <c r="DH79" s="266"/>
      <c r="DI79" s="266"/>
      <c r="DJ79" s="266"/>
      <c r="DK79" s="266"/>
      <c r="DL79" s="266"/>
      <c r="DM79" s="266"/>
      <c r="DN79" s="266"/>
      <c r="DO79" s="266"/>
      <c r="DP79" s="266"/>
      <c r="DQ79" s="266"/>
      <c r="DR79" s="266"/>
      <c r="DS79" s="266"/>
      <c r="DT79" s="266"/>
      <c r="DU79" s="266"/>
    </row>
    <row r="80" spans="1:125" s="130" customFormat="1" ht="12.75" customHeight="1">
      <c r="A80" s="253"/>
      <c r="B80" s="254">
        <v>6</v>
      </c>
      <c r="C80" s="255" t="s">
        <v>213</v>
      </c>
      <c r="D80" s="256" t="s">
        <v>291</v>
      </c>
      <c r="E80" s="257">
        <v>1</v>
      </c>
      <c r="F80" s="257">
        <v>1</v>
      </c>
      <c r="G80" s="258">
        <v>1</v>
      </c>
      <c r="H80" s="259">
        <v>0</v>
      </c>
      <c r="I80" s="125" t="s">
        <v>3</v>
      </c>
      <c r="J80" s="126" t="s">
        <v>6</v>
      </c>
      <c r="K80" s="260">
        <v>30</v>
      </c>
      <c r="L80" s="261"/>
      <c r="M80" s="261"/>
      <c r="N80" s="260">
        <v>900</v>
      </c>
      <c r="O80" s="260"/>
      <c r="P80" s="260"/>
      <c r="Q80" s="128"/>
      <c r="R80" s="128"/>
      <c r="S80" s="129">
        <v>63</v>
      </c>
      <c r="T80" s="128"/>
      <c r="U80" s="128">
        <v>1.3</v>
      </c>
      <c r="V80" s="129">
        <v>81.9</v>
      </c>
      <c r="W80" s="262"/>
      <c r="X80" s="173">
        <v>81.9</v>
      </c>
      <c r="Y80" s="262"/>
      <c r="Z80" s="262"/>
      <c r="AA80" s="262"/>
      <c r="AB80" s="256"/>
      <c r="AC80" s="263"/>
      <c r="AD80" s="254">
        <v>1</v>
      </c>
      <c r="AE80" s="262">
        <v>2</v>
      </c>
      <c r="AF80" s="262">
        <v>63</v>
      </c>
      <c r="AG80" s="264" t="s">
        <v>193</v>
      </c>
      <c r="AH80" s="265">
        <v>0</v>
      </c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94"/>
      <c r="BE80" s="266"/>
      <c r="BF80" s="266"/>
      <c r="BG80" s="266"/>
      <c r="BH80" s="266"/>
      <c r="BI80" s="294">
        <f>X80</f>
        <v>81.9</v>
      </c>
      <c r="BJ80" s="266"/>
      <c r="BK80" s="266"/>
      <c r="BL80" s="266"/>
      <c r="BM80" s="266"/>
      <c r="BN80" s="266"/>
      <c r="BO80" s="266"/>
      <c r="BP80" s="266"/>
      <c r="BQ80" s="266"/>
      <c r="BR80" s="266"/>
      <c r="BS80" s="266"/>
      <c r="BT80" s="266"/>
      <c r="BU80" s="266"/>
      <c r="BV80" s="266"/>
      <c r="BW80" s="266"/>
      <c r="BX80" s="266"/>
      <c r="BY80" s="266"/>
      <c r="BZ80" s="266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  <c r="CK80" s="266"/>
      <c r="CL80" s="266"/>
      <c r="CM80" s="266"/>
      <c r="CN80" s="266"/>
      <c r="CO80" s="266"/>
      <c r="CP80" s="266"/>
      <c r="CQ80" s="266"/>
      <c r="CR80" s="266"/>
      <c r="CS80" s="266"/>
      <c r="CT80" s="266"/>
      <c r="CU80" s="266"/>
      <c r="CV80" s="266"/>
      <c r="CW80" s="266"/>
      <c r="CX80" s="266"/>
      <c r="CY80" s="266"/>
      <c r="CZ80" s="266"/>
      <c r="DA80" s="266"/>
      <c r="DB80" s="266"/>
      <c r="DC80" s="266"/>
      <c r="DD80" s="266"/>
      <c r="DE80" s="266"/>
      <c r="DF80" s="266"/>
      <c r="DG80" s="266"/>
      <c r="DH80" s="266"/>
      <c r="DI80" s="266"/>
      <c r="DJ80" s="266"/>
      <c r="DK80" s="266"/>
      <c r="DL80" s="266"/>
      <c r="DM80" s="266"/>
      <c r="DN80" s="266"/>
      <c r="DO80" s="266"/>
      <c r="DP80" s="266"/>
      <c r="DQ80" s="266"/>
      <c r="DR80" s="266"/>
      <c r="DS80" s="266"/>
      <c r="DT80" s="266"/>
      <c r="DU80" s="266"/>
    </row>
    <row r="81" spans="1:125" s="130" customFormat="1" ht="12.75" customHeight="1">
      <c r="A81" s="253"/>
      <c r="B81" s="254">
        <v>6</v>
      </c>
      <c r="C81" s="255" t="s">
        <v>182</v>
      </c>
      <c r="D81" s="256" t="s">
        <v>292</v>
      </c>
      <c r="E81" s="257">
        <v>1</v>
      </c>
      <c r="F81" s="257">
        <v>1</v>
      </c>
      <c r="G81" s="258">
        <v>1</v>
      </c>
      <c r="H81" s="259">
        <v>0</v>
      </c>
      <c r="I81" s="125" t="s">
        <v>3</v>
      </c>
      <c r="J81" s="126" t="s">
        <v>6</v>
      </c>
      <c r="K81" s="260">
        <v>27.2</v>
      </c>
      <c r="L81" s="261"/>
      <c r="M81" s="261"/>
      <c r="N81" s="260">
        <v>950</v>
      </c>
      <c r="O81" s="260"/>
      <c r="P81" s="260"/>
      <c r="Q81" s="128"/>
      <c r="R81" s="128"/>
      <c r="S81" s="129">
        <v>59.8</v>
      </c>
      <c r="T81" s="128"/>
      <c r="U81" s="128">
        <v>1.3</v>
      </c>
      <c r="V81" s="129">
        <v>77.7</v>
      </c>
      <c r="W81" s="262"/>
      <c r="X81" s="173">
        <v>77.7</v>
      </c>
      <c r="Y81" s="262"/>
      <c r="Z81" s="262"/>
      <c r="AA81" s="262"/>
      <c r="AB81" s="256"/>
      <c r="AC81" s="263"/>
      <c r="AD81" s="254">
        <v>1</v>
      </c>
      <c r="AE81" s="262">
        <v>2</v>
      </c>
      <c r="AF81" s="262">
        <v>60</v>
      </c>
      <c r="AG81" s="264" t="s">
        <v>193</v>
      </c>
      <c r="AH81" s="265">
        <v>0</v>
      </c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94"/>
      <c r="BE81" s="266"/>
      <c r="BF81" s="266"/>
      <c r="BG81" s="266"/>
      <c r="BH81" s="266"/>
      <c r="BI81" s="294">
        <f>X81</f>
        <v>77.7</v>
      </c>
      <c r="BJ81" s="266"/>
      <c r="BK81" s="266"/>
      <c r="BL81" s="266"/>
      <c r="BM81" s="266"/>
      <c r="BN81" s="266"/>
      <c r="BO81" s="266"/>
      <c r="BP81" s="266"/>
      <c r="BQ81" s="266"/>
      <c r="BR81" s="266"/>
      <c r="BS81" s="266"/>
      <c r="BT81" s="266"/>
      <c r="BU81" s="266"/>
      <c r="BV81" s="266"/>
      <c r="BW81" s="266"/>
      <c r="BX81" s="266"/>
      <c r="BY81" s="266"/>
      <c r="BZ81" s="266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6"/>
      <c r="CL81" s="266"/>
      <c r="CM81" s="266"/>
      <c r="CN81" s="266"/>
      <c r="CO81" s="266"/>
      <c r="CP81" s="266"/>
      <c r="CQ81" s="266"/>
      <c r="CR81" s="266"/>
      <c r="CS81" s="266"/>
      <c r="CT81" s="266"/>
      <c r="CU81" s="266"/>
      <c r="CV81" s="266"/>
      <c r="CW81" s="266"/>
      <c r="CX81" s="266"/>
      <c r="CY81" s="266"/>
      <c r="CZ81" s="266"/>
      <c r="DA81" s="266"/>
      <c r="DB81" s="266"/>
      <c r="DC81" s="266"/>
      <c r="DD81" s="266"/>
      <c r="DE81" s="266"/>
      <c r="DF81" s="266"/>
      <c r="DG81" s="266"/>
      <c r="DH81" s="266"/>
      <c r="DI81" s="266"/>
      <c r="DJ81" s="266"/>
      <c r="DK81" s="266"/>
      <c r="DL81" s="266"/>
      <c r="DM81" s="266"/>
      <c r="DN81" s="266"/>
      <c r="DO81" s="266"/>
      <c r="DP81" s="266"/>
      <c r="DQ81" s="266"/>
      <c r="DR81" s="266"/>
      <c r="DS81" s="266"/>
      <c r="DT81" s="266"/>
      <c r="DU81" s="266"/>
    </row>
    <row r="82" spans="1:125" s="130" customFormat="1" ht="12.75" customHeight="1">
      <c r="A82" s="253"/>
      <c r="B82" s="254">
        <v>6</v>
      </c>
      <c r="C82" s="255" t="s">
        <v>298</v>
      </c>
      <c r="D82" s="256" t="s">
        <v>299</v>
      </c>
      <c r="E82" s="257">
        <v>5</v>
      </c>
      <c r="F82" s="257">
        <v>1</v>
      </c>
      <c r="G82" s="258">
        <v>0</v>
      </c>
      <c r="H82" s="259">
        <v>0</v>
      </c>
      <c r="I82" s="125" t="s">
        <v>3</v>
      </c>
      <c r="J82" s="126"/>
      <c r="K82" s="260">
        <v>33</v>
      </c>
      <c r="L82" s="261"/>
      <c r="M82" s="261"/>
      <c r="N82" s="260">
        <v>1100</v>
      </c>
      <c r="O82" s="260"/>
      <c r="P82" s="260"/>
      <c r="Q82" s="128"/>
      <c r="R82" s="128"/>
      <c r="S82" s="129">
        <v>71.5</v>
      </c>
      <c r="T82" s="128">
        <v>1</v>
      </c>
      <c r="U82" s="128"/>
      <c r="V82" s="129">
        <v>71.5</v>
      </c>
      <c r="W82" s="262">
        <v>10</v>
      </c>
      <c r="X82" s="173">
        <v>81.5</v>
      </c>
      <c r="Y82" s="262"/>
      <c r="Z82" s="262"/>
      <c r="AA82" s="262"/>
      <c r="AB82" s="256"/>
      <c r="AC82" s="263"/>
      <c r="AD82" s="254">
        <v>3</v>
      </c>
      <c r="AE82" s="262">
        <v>3</v>
      </c>
      <c r="AF82" s="262">
        <v>71.5</v>
      </c>
      <c r="AG82" s="264" t="s">
        <v>195</v>
      </c>
      <c r="AH82" s="265">
        <v>25</v>
      </c>
      <c r="AI82" s="266"/>
      <c r="AJ82" s="266"/>
      <c r="AK82" s="266"/>
      <c r="AL82" s="266"/>
      <c r="AM82" s="266"/>
      <c r="AN82" s="266"/>
      <c r="AO82" s="266"/>
      <c r="AP82" s="266"/>
      <c r="AQ82" s="294">
        <f>X82+AH82</f>
        <v>106.5</v>
      </c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94"/>
      <c r="BE82" s="266"/>
      <c r="BF82" s="266"/>
      <c r="BG82" s="266"/>
      <c r="BH82" s="266"/>
      <c r="BI82" s="294"/>
      <c r="BJ82" s="266"/>
      <c r="BK82" s="266"/>
      <c r="BL82" s="294">
        <f>X82</f>
        <v>81.5</v>
      </c>
      <c r="BM82" s="266"/>
      <c r="BN82" s="266"/>
      <c r="BO82" s="266"/>
      <c r="BP82" s="266"/>
      <c r="BQ82" s="266"/>
      <c r="BR82" s="266"/>
      <c r="BS82" s="266"/>
      <c r="BT82" s="266"/>
      <c r="BU82" s="266"/>
      <c r="BV82" s="266"/>
      <c r="BW82" s="266"/>
      <c r="BX82" s="266"/>
      <c r="BY82" s="266"/>
      <c r="BZ82" s="266"/>
      <c r="CA82" s="266"/>
      <c r="CB82" s="266"/>
      <c r="CC82" s="266"/>
      <c r="CD82" s="266"/>
      <c r="CE82" s="266"/>
      <c r="CF82" s="266"/>
      <c r="CG82" s="294">
        <f>X82</f>
        <v>81.5</v>
      </c>
      <c r="CH82" s="266"/>
      <c r="CI82" s="266"/>
      <c r="CJ82" s="266"/>
      <c r="CK82" s="266"/>
      <c r="CL82" s="266"/>
      <c r="CM82" s="266"/>
      <c r="CN82" s="266"/>
      <c r="CO82" s="266"/>
      <c r="CP82" s="266"/>
      <c r="CQ82" s="266"/>
      <c r="CR82" s="266"/>
      <c r="CS82" s="266"/>
      <c r="CT82" s="266"/>
      <c r="CU82" s="266"/>
      <c r="CV82" s="266"/>
      <c r="CW82" s="266"/>
      <c r="CX82" s="266"/>
      <c r="CY82" s="266"/>
      <c r="CZ82" s="266"/>
      <c r="DA82" s="266"/>
      <c r="DB82" s="266"/>
      <c r="DC82" s="266"/>
      <c r="DD82" s="266"/>
      <c r="DE82" s="266"/>
      <c r="DF82" s="266"/>
      <c r="DG82" s="266"/>
      <c r="DH82" s="266"/>
      <c r="DI82" s="266"/>
      <c r="DJ82" s="266"/>
      <c r="DK82" s="266"/>
      <c r="DL82" s="266"/>
      <c r="DM82" s="266"/>
      <c r="DN82" s="266"/>
      <c r="DO82" s="266"/>
      <c r="DP82" s="266"/>
      <c r="DQ82" s="266"/>
      <c r="DR82" s="266"/>
      <c r="DS82" s="266"/>
      <c r="DT82" s="266"/>
      <c r="DU82" s="266"/>
    </row>
    <row r="83" spans="1:125" s="130" customFormat="1" ht="12.75" customHeight="1">
      <c r="A83" s="253"/>
      <c r="B83" s="254">
        <v>6</v>
      </c>
      <c r="C83" s="255" t="s">
        <v>308</v>
      </c>
      <c r="D83" s="256" t="s">
        <v>309</v>
      </c>
      <c r="E83" s="257">
        <v>3</v>
      </c>
      <c r="F83" s="257">
        <v>1</v>
      </c>
      <c r="G83" s="258">
        <v>0</v>
      </c>
      <c r="H83" s="259">
        <v>0</v>
      </c>
      <c r="I83" s="125" t="s">
        <v>3</v>
      </c>
      <c r="J83" s="126"/>
      <c r="K83" s="260">
        <v>37</v>
      </c>
      <c r="L83" s="261"/>
      <c r="M83" s="261"/>
      <c r="N83" s="260">
        <v>1000</v>
      </c>
      <c r="O83" s="260"/>
      <c r="P83" s="260"/>
      <c r="Q83" s="128"/>
      <c r="R83" s="128"/>
      <c r="S83" s="129">
        <v>75.5</v>
      </c>
      <c r="T83" s="128">
        <v>1</v>
      </c>
      <c r="U83" s="128"/>
      <c r="V83" s="129">
        <v>75.5</v>
      </c>
      <c r="W83" s="262">
        <v>3</v>
      </c>
      <c r="X83" s="173">
        <v>78.5</v>
      </c>
      <c r="Y83" s="262"/>
      <c r="Z83" s="262"/>
      <c r="AA83" s="262"/>
      <c r="AB83" s="256"/>
      <c r="AC83" s="263"/>
      <c r="AD83" s="254">
        <v>1</v>
      </c>
      <c r="AE83" s="262">
        <v>4</v>
      </c>
      <c r="AF83" s="262">
        <v>78.5</v>
      </c>
      <c r="AG83" s="264" t="s">
        <v>193</v>
      </c>
      <c r="AH83" s="265">
        <v>9</v>
      </c>
      <c r="AI83" s="266"/>
      <c r="AJ83" s="266"/>
      <c r="AK83" s="266"/>
      <c r="AL83" s="266"/>
      <c r="AM83" s="266"/>
      <c r="AN83" s="266"/>
      <c r="AO83" s="266"/>
      <c r="AP83" s="266"/>
      <c r="AQ83" s="294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94"/>
      <c r="BE83" s="266"/>
      <c r="BF83" s="266"/>
      <c r="BG83" s="266"/>
      <c r="BH83" s="266"/>
      <c r="BI83" s="294">
        <f>X83+AH83</f>
        <v>87.5</v>
      </c>
      <c r="BJ83" s="266"/>
      <c r="BK83" s="266"/>
      <c r="BL83" s="294"/>
      <c r="BM83" s="266"/>
      <c r="BN83" s="266"/>
      <c r="BO83" s="266"/>
      <c r="BP83" s="266"/>
      <c r="BQ83" s="266"/>
      <c r="BR83" s="266"/>
      <c r="BS83" s="266"/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94"/>
      <c r="CH83" s="266"/>
      <c r="CI83" s="266"/>
      <c r="CJ83" s="266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6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6"/>
      <c r="DP83" s="266"/>
      <c r="DQ83" s="266"/>
      <c r="DR83" s="266"/>
      <c r="DS83" s="266"/>
      <c r="DT83" s="266"/>
      <c r="DU83" s="266"/>
    </row>
    <row r="84" spans="1:125" s="287" customFormat="1" ht="12.75" customHeight="1">
      <c r="A84" s="335"/>
      <c r="B84" s="334">
        <v>6</v>
      </c>
      <c r="C84" s="336" t="s">
        <v>385</v>
      </c>
      <c r="D84" s="337" t="s">
        <v>386</v>
      </c>
      <c r="E84" s="338">
        <v>2</v>
      </c>
      <c r="F84" s="338">
        <v>1</v>
      </c>
      <c r="G84" s="339">
        <v>0</v>
      </c>
      <c r="H84" s="340">
        <v>0</v>
      </c>
      <c r="I84" s="275" t="s">
        <v>3</v>
      </c>
      <c r="J84" s="276"/>
      <c r="K84" s="341">
        <v>42</v>
      </c>
      <c r="L84" s="342"/>
      <c r="M84" s="342"/>
      <c r="N84" s="341">
        <v>1350</v>
      </c>
      <c r="O84" s="341"/>
      <c r="P84" s="341"/>
      <c r="Q84" s="279"/>
      <c r="R84" s="279"/>
      <c r="S84" s="280">
        <v>90</v>
      </c>
      <c r="T84" s="279">
        <v>1</v>
      </c>
      <c r="U84" s="279"/>
      <c r="V84" s="280">
        <v>90</v>
      </c>
      <c r="W84" s="343"/>
      <c r="X84" s="173">
        <v>90</v>
      </c>
      <c r="Y84" s="343"/>
      <c r="Z84" s="343"/>
      <c r="AA84" s="343"/>
      <c r="AB84" s="337"/>
      <c r="AC84" s="344"/>
      <c r="AD84" s="334">
        <v>2</v>
      </c>
      <c r="AE84" s="343">
        <v>2</v>
      </c>
      <c r="AF84" s="343">
        <v>90</v>
      </c>
      <c r="AG84" s="345" t="s">
        <v>151</v>
      </c>
      <c r="AH84" s="346">
        <v>0</v>
      </c>
      <c r="AI84" s="347"/>
      <c r="AJ84" s="347"/>
      <c r="AK84" s="347"/>
      <c r="AL84" s="347"/>
      <c r="AM84" s="347"/>
      <c r="AN84" s="347"/>
      <c r="AO84" s="347"/>
      <c r="AP84" s="347"/>
      <c r="AQ84" s="348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  <c r="BD84" s="348"/>
      <c r="BE84" s="347"/>
      <c r="BF84" s="347"/>
      <c r="BG84" s="347"/>
      <c r="BH84" s="347"/>
      <c r="BI84" s="348"/>
      <c r="BJ84" s="347"/>
      <c r="BK84" s="347"/>
      <c r="BL84" s="348"/>
      <c r="BM84" s="347"/>
      <c r="BN84" s="347"/>
      <c r="BO84" s="347"/>
      <c r="BP84" s="347"/>
      <c r="BQ84" s="348">
        <f>X84</f>
        <v>90</v>
      </c>
      <c r="BR84" s="347"/>
      <c r="BS84" s="347"/>
      <c r="BT84" s="347"/>
      <c r="BU84" s="347"/>
      <c r="BV84" s="347"/>
      <c r="BW84" s="347"/>
      <c r="BX84" s="348">
        <f>X84</f>
        <v>90</v>
      </c>
      <c r="BY84" s="347"/>
      <c r="BZ84" s="347"/>
      <c r="CA84" s="347"/>
      <c r="CB84" s="347"/>
      <c r="CC84" s="347"/>
      <c r="CD84" s="347"/>
      <c r="CE84" s="347"/>
      <c r="CF84" s="347"/>
      <c r="CG84" s="348"/>
      <c r="CH84" s="347"/>
      <c r="CI84" s="347"/>
      <c r="CJ84" s="347"/>
      <c r="CK84" s="347"/>
      <c r="CL84" s="347"/>
      <c r="CM84" s="347"/>
      <c r="CN84" s="347"/>
      <c r="CO84" s="347"/>
      <c r="CP84" s="347"/>
      <c r="CQ84" s="347"/>
      <c r="CR84" s="347"/>
      <c r="CS84" s="347"/>
      <c r="CT84" s="347"/>
      <c r="CU84" s="347"/>
      <c r="CV84" s="347"/>
      <c r="CW84" s="347"/>
      <c r="CX84" s="347"/>
      <c r="CY84" s="347"/>
      <c r="CZ84" s="347"/>
      <c r="DA84" s="347"/>
      <c r="DB84" s="347"/>
      <c r="DC84" s="347"/>
      <c r="DD84" s="347"/>
      <c r="DE84" s="347"/>
      <c r="DF84" s="347"/>
      <c r="DG84" s="347"/>
      <c r="DH84" s="347"/>
      <c r="DI84" s="347"/>
      <c r="DJ84" s="347"/>
      <c r="DK84" s="347"/>
      <c r="DL84" s="347"/>
      <c r="DM84" s="347"/>
      <c r="DN84" s="347"/>
      <c r="DO84" s="347"/>
      <c r="DP84" s="347"/>
      <c r="DQ84" s="347"/>
      <c r="DR84" s="347"/>
      <c r="DS84" s="347"/>
      <c r="DT84" s="347"/>
      <c r="DU84" s="347"/>
    </row>
    <row r="85" spans="1:125" s="130" customFormat="1" ht="12.75" customHeight="1">
      <c r="A85" s="253"/>
      <c r="B85" s="254">
        <v>7</v>
      </c>
      <c r="C85" s="255" t="s">
        <v>65</v>
      </c>
      <c r="D85" s="256" t="s">
        <v>301</v>
      </c>
      <c r="E85" s="257">
        <v>1</v>
      </c>
      <c r="F85" s="257">
        <v>1</v>
      </c>
      <c r="G85" s="258">
        <v>0</v>
      </c>
      <c r="H85" s="259">
        <v>0</v>
      </c>
      <c r="I85" s="125" t="s">
        <v>3</v>
      </c>
      <c r="J85" s="126"/>
      <c r="K85" s="260">
        <v>10</v>
      </c>
      <c r="L85" s="261"/>
      <c r="M85" s="261"/>
      <c r="N85" s="260">
        <v>986</v>
      </c>
      <c r="O85" s="260"/>
      <c r="P85" s="260"/>
      <c r="Q85" s="128"/>
      <c r="R85" s="128"/>
      <c r="S85" s="129">
        <v>34.7</v>
      </c>
      <c r="T85" s="128">
        <v>1</v>
      </c>
      <c r="U85" s="128"/>
      <c r="V85" s="129">
        <v>34.7</v>
      </c>
      <c r="W85" s="262"/>
      <c r="X85" s="173">
        <v>34.7</v>
      </c>
      <c r="Y85" s="262"/>
      <c r="Z85" s="262"/>
      <c r="AA85" s="262"/>
      <c r="AB85" s="256"/>
      <c r="AC85" s="263"/>
      <c r="AD85" s="254">
        <v>5</v>
      </c>
      <c r="AE85" s="262">
        <v>5</v>
      </c>
      <c r="AF85" s="262">
        <v>34.7</v>
      </c>
      <c r="AG85" s="264" t="s">
        <v>195</v>
      </c>
      <c r="AH85" s="265">
        <v>5</v>
      </c>
      <c r="AI85" s="266"/>
      <c r="AJ85" s="266"/>
      <c r="AK85" s="266"/>
      <c r="AL85" s="266"/>
      <c r="AM85" s="294">
        <f aca="true" t="shared" si="0" ref="AM85:AM90">X85</f>
        <v>34.7</v>
      </c>
      <c r="AN85" s="266"/>
      <c r="AO85" s="266"/>
      <c r="AP85" s="266"/>
      <c r="AQ85" s="294">
        <f>X85+AH85</f>
        <v>39.7</v>
      </c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294">
        <f>X85</f>
        <v>34.7</v>
      </c>
      <c r="BE85" s="266"/>
      <c r="BF85" s="266"/>
      <c r="BG85" s="266"/>
      <c r="BH85" s="266"/>
      <c r="BI85" s="294"/>
      <c r="BJ85" s="266"/>
      <c r="BK85" s="294">
        <f>X85</f>
        <v>34.7</v>
      </c>
      <c r="BL85" s="266"/>
      <c r="BM85" s="266"/>
      <c r="BN85" s="266"/>
      <c r="BO85" s="266"/>
      <c r="BP85" s="266"/>
      <c r="BQ85" s="266"/>
      <c r="BR85" s="266"/>
      <c r="BS85" s="266"/>
      <c r="BT85" s="266"/>
      <c r="BU85" s="266"/>
      <c r="BV85" s="266"/>
      <c r="BW85" s="266"/>
      <c r="BX85" s="266"/>
      <c r="BY85" s="266"/>
      <c r="BZ85" s="266"/>
      <c r="CA85" s="294">
        <f>X85</f>
        <v>34.7</v>
      </c>
      <c r="CB85" s="266"/>
      <c r="CC85" s="266"/>
      <c r="CD85" s="266"/>
      <c r="CE85" s="266"/>
      <c r="CF85" s="266"/>
      <c r="CG85" s="266"/>
      <c r="CH85" s="266"/>
      <c r="CI85" s="266"/>
      <c r="CJ85" s="266"/>
      <c r="CK85" s="266"/>
      <c r="CL85" s="266"/>
      <c r="CM85" s="266"/>
      <c r="CN85" s="266"/>
      <c r="CO85" s="266"/>
      <c r="CP85" s="266"/>
      <c r="CQ85" s="266"/>
      <c r="CR85" s="266"/>
      <c r="CS85" s="266"/>
      <c r="CT85" s="266"/>
      <c r="CU85" s="266"/>
      <c r="CV85" s="266"/>
      <c r="CW85" s="266"/>
      <c r="CX85" s="266"/>
      <c r="CY85" s="266"/>
      <c r="CZ85" s="266"/>
      <c r="DA85" s="266"/>
      <c r="DB85" s="266"/>
      <c r="DC85" s="266"/>
      <c r="DD85" s="266"/>
      <c r="DE85" s="266"/>
      <c r="DF85" s="266"/>
      <c r="DG85" s="266"/>
      <c r="DH85" s="266"/>
      <c r="DI85" s="266"/>
      <c r="DJ85" s="266"/>
      <c r="DK85" s="266"/>
      <c r="DL85" s="266"/>
      <c r="DM85" s="266"/>
      <c r="DN85" s="266"/>
      <c r="DO85" s="266"/>
      <c r="DP85" s="266"/>
      <c r="DQ85" s="266"/>
      <c r="DR85" s="266"/>
      <c r="DS85" s="266"/>
      <c r="DT85" s="266"/>
      <c r="DU85" s="266"/>
    </row>
    <row r="86" spans="1:125" s="287" customFormat="1" ht="12.75" customHeight="1">
      <c r="A86" s="335"/>
      <c r="B86" s="334">
        <v>7</v>
      </c>
      <c r="C86" s="336" t="s">
        <v>310</v>
      </c>
      <c r="D86" s="337" t="s">
        <v>311</v>
      </c>
      <c r="E86" s="338">
        <v>4</v>
      </c>
      <c r="F86" s="338">
        <v>1</v>
      </c>
      <c r="G86" s="339">
        <v>0</v>
      </c>
      <c r="H86" s="340">
        <v>0</v>
      </c>
      <c r="I86" s="275" t="s">
        <v>3</v>
      </c>
      <c r="J86" s="276"/>
      <c r="K86" s="341">
        <v>20</v>
      </c>
      <c r="L86" s="342"/>
      <c r="M86" s="342"/>
      <c r="N86" s="341">
        <v>600</v>
      </c>
      <c r="O86" s="341"/>
      <c r="P86" s="341"/>
      <c r="Q86" s="279"/>
      <c r="R86" s="279"/>
      <c r="S86" s="280">
        <v>42</v>
      </c>
      <c r="T86" s="279">
        <v>1</v>
      </c>
      <c r="U86" s="279"/>
      <c r="V86" s="280">
        <v>42</v>
      </c>
      <c r="W86" s="343">
        <v>4</v>
      </c>
      <c r="X86" s="173">
        <v>46</v>
      </c>
      <c r="Y86" s="343"/>
      <c r="Z86" s="343"/>
      <c r="AA86" s="343"/>
      <c r="AB86" s="337"/>
      <c r="AC86" s="344"/>
      <c r="AD86" s="334">
        <v>9</v>
      </c>
      <c r="AE86" s="343">
        <v>14</v>
      </c>
      <c r="AF86" s="343">
        <v>189</v>
      </c>
      <c r="AG86" s="345" t="s">
        <v>195</v>
      </c>
      <c r="AH86" s="346">
        <v>20</v>
      </c>
      <c r="AI86" s="348">
        <f>X86</f>
        <v>46</v>
      </c>
      <c r="AJ86" s="347"/>
      <c r="AK86" s="347"/>
      <c r="AL86" s="348">
        <f>X86</f>
        <v>46</v>
      </c>
      <c r="AM86" s="348">
        <f t="shared" si="0"/>
        <v>46</v>
      </c>
      <c r="AN86" s="347"/>
      <c r="AO86" s="347"/>
      <c r="AP86" s="347"/>
      <c r="AQ86" s="348">
        <f>X86+AH86</f>
        <v>66</v>
      </c>
      <c r="AR86" s="347"/>
      <c r="AS86" s="347"/>
      <c r="AT86" s="347"/>
      <c r="AU86" s="347"/>
      <c r="AV86" s="348">
        <f>X86</f>
        <v>46</v>
      </c>
      <c r="AW86" s="348">
        <f>X86</f>
        <v>46</v>
      </c>
      <c r="AX86" s="347"/>
      <c r="AY86" s="347"/>
      <c r="AZ86" s="347"/>
      <c r="BA86" s="347"/>
      <c r="BB86" s="347"/>
      <c r="BC86" s="347"/>
      <c r="BD86" s="348"/>
      <c r="BE86" s="347"/>
      <c r="BF86" s="347"/>
      <c r="BG86" s="347"/>
      <c r="BH86" s="347"/>
      <c r="BI86" s="348"/>
      <c r="BJ86" s="347"/>
      <c r="BK86" s="347"/>
      <c r="BL86" s="347"/>
      <c r="BM86" s="347"/>
      <c r="BN86" s="348">
        <f>X86</f>
        <v>46</v>
      </c>
      <c r="BO86" s="347"/>
      <c r="BP86" s="347"/>
      <c r="BQ86" s="347"/>
      <c r="BR86" s="347"/>
      <c r="BS86" s="347"/>
      <c r="BT86" s="347"/>
      <c r="BU86" s="347"/>
      <c r="BV86" s="347"/>
      <c r="BW86" s="347"/>
      <c r="BX86" s="347"/>
      <c r="BY86" s="347"/>
      <c r="BZ86" s="347"/>
      <c r="CA86" s="347"/>
      <c r="CB86" s="347"/>
      <c r="CC86" s="347"/>
      <c r="CD86" s="347"/>
      <c r="CE86" s="347"/>
      <c r="CF86" s="347"/>
      <c r="CG86" s="347"/>
      <c r="CH86" s="347"/>
      <c r="CI86" s="347"/>
      <c r="CJ86" s="347"/>
      <c r="CK86" s="348">
        <f>X86</f>
        <v>46</v>
      </c>
      <c r="CL86" s="348"/>
      <c r="CM86" s="347"/>
      <c r="CN86" s="347"/>
      <c r="CO86" s="347"/>
      <c r="CP86" s="347"/>
      <c r="CQ86" s="347"/>
      <c r="CR86" s="347"/>
      <c r="CS86" s="347"/>
      <c r="CT86" s="348">
        <f>X86</f>
        <v>46</v>
      </c>
      <c r="CU86" s="347"/>
      <c r="CV86" s="347"/>
      <c r="CW86" s="347"/>
      <c r="CX86" s="347"/>
      <c r="CY86" s="347"/>
      <c r="CZ86" s="347"/>
      <c r="DA86" s="347"/>
      <c r="DB86" s="347"/>
      <c r="DC86" s="347"/>
      <c r="DD86" s="347"/>
      <c r="DE86" s="347"/>
      <c r="DF86" s="347"/>
      <c r="DG86" s="347"/>
      <c r="DH86" s="347"/>
      <c r="DI86" s="347"/>
      <c r="DJ86" s="347"/>
      <c r="DK86" s="347"/>
      <c r="DL86" s="347"/>
      <c r="DM86" s="347"/>
      <c r="DN86" s="347"/>
      <c r="DO86" s="347"/>
      <c r="DP86" s="347"/>
      <c r="DQ86" s="347"/>
      <c r="DR86" s="347"/>
      <c r="DS86" s="347"/>
      <c r="DT86" s="347"/>
      <c r="DU86" s="347"/>
    </row>
    <row r="87" spans="1:125" s="287" customFormat="1" ht="12.75" customHeight="1">
      <c r="A87" s="335"/>
      <c r="B87" s="334"/>
      <c r="C87" s="336"/>
      <c r="D87" s="337"/>
      <c r="E87" s="338"/>
      <c r="F87" s="338">
        <v>2</v>
      </c>
      <c r="G87" s="339">
        <v>1</v>
      </c>
      <c r="H87" s="340">
        <v>0</v>
      </c>
      <c r="I87" s="275" t="s">
        <v>313</v>
      </c>
      <c r="J87" s="276" t="s">
        <v>314</v>
      </c>
      <c r="K87" s="341"/>
      <c r="L87" s="342"/>
      <c r="M87" s="342"/>
      <c r="N87" s="341">
        <v>1250</v>
      </c>
      <c r="O87" s="341"/>
      <c r="P87" s="341">
        <v>5</v>
      </c>
      <c r="Q87" s="279">
        <v>6</v>
      </c>
      <c r="R87" s="279"/>
      <c r="S87" s="280">
        <v>55</v>
      </c>
      <c r="T87" s="279">
        <v>1</v>
      </c>
      <c r="U87" s="279"/>
      <c r="V87" s="280">
        <v>55</v>
      </c>
      <c r="W87" s="343"/>
      <c r="X87" s="173">
        <v>55</v>
      </c>
      <c r="Y87" s="343"/>
      <c r="Z87" s="343"/>
      <c r="AA87" s="343"/>
      <c r="AB87" s="337"/>
      <c r="AC87" s="344"/>
      <c r="AD87" s="334"/>
      <c r="AE87" s="343"/>
      <c r="AF87" s="343"/>
      <c r="AG87" s="345"/>
      <c r="AH87" s="346"/>
      <c r="AI87" s="348">
        <f>X87</f>
        <v>55</v>
      </c>
      <c r="AJ87" s="347"/>
      <c r="AK87" s="347"/>
      <c r="AL87" s="348">
        <f>X87</f>
        <v>55</v>
      </c>
      <c r="AM87" s="348">
        <f t="shared" si="0"/>
        <v>55</v>
      </c>
      <c r="AN87" s="347"/>
      <c r="AO87" s="347"/>
      <c r="AP87" s="347"/>
      <c r="AQ87" s="348">
        <f>X87</f>
        <v>55</v>
      </c>
      <c r="AR87" s="347"/>
      <c r="AS87" s="347"/>
      <c r="AT87" s="347"/>
      <c r="AU87" s="347"/>
      <c r="AV87" s="348">
        <f>X87</f>
        <v>55</v>
      </c>
      <c r="AW87" s="348">
        <f>X87</f>
        <v>55</v>
      </c>
      <c r="AX87" s="347"/>
      <c r="AY87" s="347"/>
      <c r="AZ87" s="347"/>
      <c r="BA87" s="347"/>
      <c r="BB87" s="347"/>
      <c r="BC87" s="347"/>
      <c r="BD87" s="348"/>
      <c r="BE87" s="347"/>
      <c r="BF87" s="347"/>
      <c r="BG87" s="347"/>
      <c r="BH87" s="347"/>
      <c r="BI87" s="348"/>
      <c r="BJ87" s="347"/>
      <c r="BK87" s="347"/>
      <c r="BL87" s="347"/>
      <c r="BM87" s="347"/>
      <c r="BN87" s="348">
        <f>X87</f>
        <v>55</v>
      </c>
      <c r="BO87" s="347"/>
      <c r="BP87" s="347"/>
      <c r="BQ87" s="347"/>
      <c r="BR87" s="347"/>
      <c r="BS87" s="347"/>
      <c r="BT87" s="347"/>
      <c r="BU87" s="347"/>
      <c r="BV87" s="347"/>
      <c r="BW87" s="347"/>
      <c r="BX87" s="347"/>
      <c r="BY87" s="347"/>
      <c r="BZ87" s="347"/>
      <c r="CA87" s="347"/>
      <c r="CB87" s="347"/>
      <c r="CC87" s="347"/>
      <c r="CD87" s="347"/>
      <c r="CE87" s="347"/>
      <c r="CF87" s="347"/>
      <c r="CG87" s="347"/>
      <c r="CH87" s="347"/>
      <c r="CI87" s="347"/>
      <c r="CJ87" s="347"/>
      <c r="CK87" s="348">
        <f>X87</f>
        <v>55</v>
      </c>
      <c r="CL87" s="348"/>
      <c r="CM87" s="347"/>
      <c r="CN87" s="347"/>
      <c r="CO87" s="347"/>
      <c r="CP87" s="347"/>
      <c r="CQ87" s="347"/>
      <c r="CR87" s="347"/>
      <c r="CS87" s="347"/>
      <c r="CT87" s="348">
        <f>X87</f>
        <v>55</v>
      </c>
      <c r="CU87" s="347"/>
      <c r="CV87" s="347"/>
      <c r="CW87" s="347"/>
      <c r="CX87" s="347"/>
      <c r="CY87" s="347"/>
      <c r="CZ87" s="347"/>
      <c r="DA87" s="347"/>
      <c r="DB87" s="347"/>
      <c r="DC87" s="347"/>
      <c r="DD87" s="347"/>
      <c r="DE87" s="347"/>
      <c r="DF87" s="347"/>
      <c r="DG87" s="347"/>
      <c r="DH87" s="347"/>
      <c r="DI87" s="347"/>
      <c r="DJ87" s="347"/>
      <c r="DK87" s="347"/>
      <c r="DL87" s="347"/>
      <c r="DM87" s="347"/>
      <c r="DN87" s="347"/>
      <c r="DO87" s="347"/>
      <c r="DP87" s="347"/>
      <c r="DQ87" s="347"/>
      <c r="DR87" s="347"/>
      <c r="DS87" s="347"/>
      <c r="DT87" s="347"/>
      <c r="DU87" s="347"/>
    </row>
    <row r="88" spans="1:125" s="287" customFormat="1" ht="12.75" customHeight="1">
      <c r="A88" s="335"/>
      <c r="B88" s="334"/>
      <c r="C88" s="336"/>
      <c r="D88" s="337"/>
      <c r="E88" s="338"/>
      <c r="F88" s="338">
        <v>2</v>
      </c>
      <c r="G88" s="339">
        <v>1</v>
      </c>
      <c r="H88" s="340">
        <v>0</v>
      </c>
      <c r="I88" s="275" t="s">
        <v>313</v>
      </c>
      <c r="J88" s="276" t="s">
        <v>314</v>
      </c>
      <c r="K88" s="341"/>
      <c r="L88" s="342"/>
      <c r="M88" s="342"/>
      <c r="N88" s="341"/>
      <c r="O88" s="341">
        <v>1350</v>
      </c>
      <c r="P88" s="341">
        <v>5.5</v>
      </c>
      <c r="Q88" s="279">
        <v>6</v>
      </c>
      <c r="R88" s="279"/>
      <c r="S88" s="280">
        <v>33</v>
      </c>
      <c r="T88" s="279">
        <v>1</v>
      </c>
      <c r="U88" s="279"/>
      <c r="V88" s="280">
        <v>33</v>
      </c>
      <c r="W88" s="343"/>
      <c r="X88" s="173">
        <v>33</v>
      </c>
      <c r="Y88" s="343"/>
      <c r="Z88" s="343"/>
      <c r="AA88" s="343"/>
      <c r="AB88" s="337"/>
      <c r="AC88" s="344"/>
      <c r="AD88" s="334"/>
      <c r="AE88" s="343"/>
      <c r="AF88" s="343"/>
      <c r="AG88" s="345"/>
      <c r="AH88" s="346"/>
      <c r="AI88" s="348">
        <f>X88</f>
        <v>33</v>
      </c>
      <c r="AJ88" s="347"/>
      <c r="AK88" s="347"/>
      <c r="AL88" s="348">
        <f>X88</f>
        <v>33</v>
      </c>
      <c r="AM88" s="348">
        <f t="shared" si="0"/>
        <v>33</v>
      </c>
      <c r="AN88" s="347"/>
      <c r="AO88" s="347"/>
      <c r="AP88" s="347"/>
      <c r="AQ88" s="348">
        <f>X88</f>
        <v>33</v>
      </c>
      <c r="AR88" s="347"/>
      <c r="AS88" s="347"/>
      <c r="AT88" s="347"/>
      <c r="AU88" s="347"/>
      <c r="AV88" s="348">
        <f>X88</f>
        <v>33</v>
      </c>
      <c r="AW88" s="348">
        <f>X88</f>
        <v>33</v>
      </c>
      <c r="AX88" s="347"/>
      <c r="AY88" s="347"/>
      <c r="AZ88" s="347"/>
      <c r="BA88" s="347"/>
      <c r="BB88" s="347"/>
      <c r="BC88" s="347"/>
      <c r="BD88" s="348"/>
      <c r="BE88" s="347"/>
      <c r="BF88" s="347"/>
      <c r="BG88" s="347"/>
      <c r="BH88" s="347"/>
      <c r="BI88" s="348"/>
      <c r="BJ88" s="347"/>
      <c r="BK88" s="347"/>
      <c r="BL88" s="347"/>
      <c r="BM88" s="347"/>
      <c r="BN88" s="348">
        <f>X88</f>
        <v>33</v>
      </c>
      <c r="BO88" s="347"/>
      <c r="BP88" s="347"/>
      <c r="BQ88" s="347"/>
      <c r="BR88" s="347"/>
      <c r="BS88" s="347"/>
      <c r="BT88" s="347"/>
      <c r="BU88" s="347"/>
      <c r="BV88" s="347"/>
      <c r="BW88" s="347"/>
      <c r="BX88" s="347"/>
      <c r="BY88" s="347"/>
      <c r="BZ88" s="347"/>
      <c r="CA88" s="347"/>
      <c r="CB88" s="347"/>
      <c r="CC88" s="347"/>
      <c r="CD88" s="347"/>
      <c r="CE88" s="347"/>
      <c r="CF88" s="347"/>
      <c r="CG88" s="347"/>
      <c r="CH88" s="347"/>
      <c r="CI88" s="347"/>
      <c r="CJ88" s="347"/>
      <c r="CK88" s="348">
        <f>X88</f>
        <v>33</v>
      </c>
      <c r="CL88" s="348"/>
      <c r="CM88" s="347"/>
      <c r="CN88" s="347"/>
      <c r="CO88" s="347"/>
      <c r="CP88" s="347"/>
      <c r="CQ88" s="347"/>
      <c r="CR88" s="347"/>
      <c r="CS88" s="347"/>
      <c r="CT88" s="348">
        <f>X88</f>
        <v>33</v>
      </c>
      <c r="CU88" s="347"/>
      <c r="CV88" s="347"/>
      <c r="CW88" s="347"/>
      <c r="CX88" s="347"/>
      <c r="CY88" s="347"/>
      <c r="CZ88" s="347"/>
      <c r="DA88" s="347"/>
      <c r="DB88" s="347"/>
      <c r="DC88" s="347"/>
      <c r="DD88" s="347"/>
      <c r="DE88" s="347"/>
      <c r="DF88" s="347"/>
      <c r="DG88" s="347"/>
      <c r="DH88" s="347"/>
      <c r="DI88" s="347"/>
      <c r="DJ88" s="347"/>
      <c r="DK88" s="347"/>
      <c r="DL88" s="347"/>
      <c r="DM88" s="347"/>
      <c r="DN88" s="347"/>
      <c r="DO88" s="347"/>
      <c r="DP88" s="347"/>
      <c r="DQ88" s="347"/>
      <c r="DR88" s="347"/>
      <c r="DS88" s="347"/>
      <c r="DT88" s="347"/>
      <c r="DU88" s="347"/>
    </row>
    <row r="89" spans="1:125" s="287" customFormat="1" ht="12.75" customHeight="1">
      <c r="A89" s="335"/>
      <c r="B89" s="334"/>
      <c r="C89" s="336"/>
      <c r="D89" s="337"/>
      <c r="E89" s="338"/>
      <c r="F89" s="338">
        <v>2</v>
      </c>
      <c r="G89" s="339">
        <v>3</v>
      </c>
      <c r="H89" s="340">
        <v>0</v>
      </c>
      <c r="I89" s="275" t="s">
        <v>313</v>
      </c>
      <c r="J89" s="276" t="s">
        <v>12</v>
      </c>
      <c r="K89" s="341"/>
      <c r="L89" s="342"/>
      <c r="M89" s="342"/>
      <c r="N89" s="341">
        <v>350</v>
      </c>
      <c r="O89" s="341"/>
      <c r="P89" s="341">
        <v>2</v>
      </c>
      <c r="Q89" s="279">
        <v>8</v>
      </c>
      <c r="R89" s="279"/>
      <c r="S89" s="280">
        <v>30</v>
      </c>
      <c r="T89" s="279">
        <v>1</v>
      </c>
      <c r="U89" s="279"/>
      <c r="V89" s="280">
        <v>30</v>
      </c>
      <c r="W89" s="343"/>
      <c r="X89" s="173">
        <v>30</v>
      </c>
      <c r="Y89" s="343"/>
      <c r="Z89" s="343"/>
      <c r="AA89" s="343"/>
      <c r="AB89" s="337"/>
      <c r="AC89" s="344"/>
      <c r="AD89" s="334"/>
      <c r="AE89" s="343"/>
      <c r="AF89" s="343"/>
      <c r="AG89" s="345"/>
      <c r="AH89" s="346"/>
      <c r="AI89" s="348">
        <f>X89</f>
        <v>30</v>
      </c>
      <c r="AJ89" s="347"/>
      <c r="AK89" s="347"/>
      <c r="AL89" s="348">
        <f>X89</f>
        <v>30</v>
      </c>
      <c r="AM89" s="348">
        <f t="shared" si="0"/>
        <v>30</v>
      </c>
      <c r="AN89" s="347"/>
      <c r="AO89" s="347"/>
      <c r="AP89" s="347"/>
      <c r="AQ89" s="348">
        <f>X89</f>
        <v>30</v>
      </c>
      <c r="AR89" s="347"/>
      <c r="AS89" s="347"/>
      <c r="AT89" s="347"/>
      <c r="AU89" s="347"/>
      <c r="AV89" s="348">
        <f>X89</f>
        <v>30</v>
      </c>
      <c r="AW89" s="348">
        <f>X89</f>
        <v>30</v>
      </c>
      <c r="AX89" s="347"/>
      <c r="AY89" s="347"/>
      <c r="AZ89" s="347"/>
      <c r="BA89" s="347"/>
      <c r="BB89" s="347"/>
      <c r="BC89" s="347"/>
      <c r="BD89" s="348"/>
      <c r="BE89" s="347"/>
      <c r="BF89" s="347"/>
      <c r="BG89" s="347"/>
      <c r="BH89" s="347"/>
      <c r="BI89" s="348"/>
      <c r="BJ89" s="347"/>
      <c r="BK89" s="347"/>
      <c r="BL89" s="347"/>
      <c r="BM89" s="347"/>
      <c r="BN89" s="348">
        <f>X89</f>
        <v>30</v>
      </c>
      <c r="BO89" s="347"/>
      <c r="BP89" s="347"/>
      <c r="BQ89" s="347"/>
      <c r="BR89" s="347"/>
      <c r="BS89" s="347"/>
      <c r="BT89" s="347"/>
      <c r="BU89" s="347"/>
      <c r="BV89" s="347"/>
      <c r="BW89" s="347"/>
      <c r="BX89" s="347"/>
      <c r="BY89" s="347"/>
      <c r="BZ89" s="347"/>
      <c r="CA89" s="347"/>
      <c r="CB89" s="347"/>
      <c r="CC89" s="347"/>
      <c r="CD89" s="347"/>
      <c r="CE89" s="347"/>
      <c r="CF89" s="347"/>
      <c r="CG89" s="347"/>
      <c r="CH89" s="347"/>
      <c r="CI89" s="347"/>
      <c r="CJ89" s="347"/>
      <c r="CK89" s="348">
        <f>X89</f>
        <v>30</v>
      </c>
      <c r="CL89" s="348"/>
      <c r="CM89" s="347"/>
      <c r="CN89" s="347"/>
      <c r="CO89" s="347"/>
      <c r="CP89" s="347"/>
      <c r="CQ89" s="347"/>
      <c r="CR89" s="347"/>
      <c r="CS89" s="347"/>
      <c r="CT89" s="348">
        <f>X89</f>
        <v>30</v>
      </c>
      <c r="CU89" s="347"/>
      <c r="CV89" s="347"/>
      <c r="CW89" s="347"/>
      <c r="CX89" s="347"/>
      <c r="CY89" s="347"/>
      <c r="CZ89" s="347"/>
      <c r="DA89" s="347"/>
      <c r="DB89" s="347"/>
      <c r="DC89" s="347"/>
      <c r="DD89" s="347"/>
      <c r="DE89" s="347"/>
      <c r="DF89" s="347"/>
      <c r="DG89" s="347"/>
      <c r="DH89" s="347"/>
      <c r="DI89" s="347"/>
      <c r="DJ89" s="347"/>
      <c r="DK89" s="347"/>
      <c r="DL89" s="347"/>
      <c r="DM89" s="347"/>
      <c r="DN89" s="347"/>
      <c r="DO89" s="347"/>
      <c r="DP89" s="347"/>
      <c r="DQ89" s="347"/>
      <c r="DR89" s="347"/>
      <c r="DS89" s="347"/>
      <c r="DT89" s="347"/>
      <c r="DU89" s="347"/>
    </row>
    <row r="90" spans="1:125" s="287" customFormat="1" ht="12.75" customHeight="1">
      <c r="A90" s="335"/>
      <c r="B90" s="334"/>
      <c r="C90" s="336"/>
      <c r="D90" s="337"/>
      <c r="E90" s="338"/>
      <c r="F90" s="338">
        <v>2</v>
      </c>
      <c r="G90" s="339">
        <v>3</v>
      </c>
      <c r="H90" s="340">
        <v>0</v>
      </c>
      <c r="I90" s="275" t="s">
        <v>313</v>
      </c>
      <c r="J90" s="276" t="s">
        <v>12</v>
      </c>
      <c r="K90" s="341"/>
      <c r="L90" s="342"/>
      <c r="M90" s="342"/>
      <c r="N90" s="341"/>
      <c r="O90" s="341">
        <v>450</v>
      </c>
      <c r="P90" s="341">
        <v>2</v>
      </c>
      <c r="Q90" s="279">
        <v>8</v>
      </c>
      <c r="R90" s="279"/>
      <c r="S90" s="280">
        <v>25</v>
      </c>
      <c r="T90" s="279">
        <v>1</v>
      </c>
      <c r="U90" s="279"/>
      <c r="V90" s="280">
        <v>25</v>
      </c>
      <c r="W90" s="343"/>
      <c r="X90" s="173">
        <v>25</v>
      </c>
      <c r="Y90" s="343"/>
      <c r="Z90" s="343"/>
      <c r="AA90" s="343"/>
      <c r="AB90" s="337"/>
      <c r="AC90" s="344"/>
      <c r="AD90" s="334"/>
      <c r="AE90" s="343"/>
      <c r="AF90" s="343"/>
      <c r="AG90" s="345"/>
      <c r="AH90" s="346"/>
      <c r="AI90" s="348">
        <f>X90</f>
        <v>25</v>
      </c>
      <c r="AJ90" s="347"/>
      <c r="AK90" s="347"/>
      <c r="AL90" s="348">
        <f>X90</f>
        <v>25</v>
      </c>
      <c r="AM90" s="348">
        <f t="shared" si="0"/>
        <v>25</v>
      </c>
      <c r="AN90" s="347"/>
      <c r="AO90" s="347"/>
      <c r="AP90" s="347"/>
      <c r="AQ90" s="348">
        <f>X90</f>
        <v>25</v>
      </c>
      <c r="AR90" s="347"/>
      <c r="AS90" s="347"/>
      <c r="AT90" s="347"/>
      <c r="AU90" s="347"/>
      <c r="AV90" s="348">
        <f>X90</f>
        <v>25</v>
      </c>
      <c r="AW90" s="348">
        <f>X90</f>
        <v>25</v>
      </c>
      <c r="AX90" s="347"/>
      <c r="AY90" s="347"/>
      <c r="AZ90" s="347"/>
      <c r="BA90" s="347"/>
      <c r="BB90" s="347"/>
      <c r="BC90" s="347"/>
      <c r="BD90" s="348"/>
      <c r="BE90" s="347"/>
      <c r="BF90" s="347"/>
      <c r="BG90" s="347"/>
      <c r="BH90" s="347"/>
      <c r="BI90" s="348"/>
      <c r="BJ90" s="347"/>
      <c r="BK90" s="347"/>
      <c r="BL90" s="347"/>
      <c r="BM90" s="347"/>
      <c r="BN90" s="348">
        <f>X90</f>
        <v>25</v>
      </c>
      <c r="BO90" s="347"/>
      <c r="BP90" s="347"/>
      <c r="BQ90" s="347"/>
      <c r="BR90" s="347"/>
      <c r="BS90" s="347"/>
      <c r="BT90" s="347"/>
      <c r="BU90" s="347"/>
      <c r="BV90" s="347"/>
      <c r="BW90" s="347"/>
      <c r="BX90" s="347"/>
      <c r="BY90" s="347"/>
      <c r="BZ90" s="347"/>
      <c r="CA90" s="347"/>
      <c r="CB90" s="347"/>
      <c r="CC90" s="347"/>
      <c r="CD90" s="347"/>
      <c r="CE90" s="347"/>
      <c r="CF90" s="347"/>
      <c r="CG90" s="347"/>
      <c r="CH90" s="347"/>
      <c r="CI90" s="347"/>
      <c r="CJ90" s="347"/>
      <c r="CK90" s="348">
        <f>X90</f>
        <v>25</v>
      </c>
      <c r="CL90" s="348"/>
      <c r="CM90" s="347"/>
      <c r="CN90" s="347"/>
      <c r="CO90" s="347"/>
      <c r="CP90" s="347"/>
      <c r="CQ90" s="347"/>
      <c r="CR90" s="347"/>
      <c r="CS90" s="347"/>
      <c r="CT90" s="348">
        <f>X90</f>
        <v>25</v>
      </c>
      <c r="CU90" s="347"/>
      <c r="CV90" s="347"/>
      <c r="CW90" s="347"/>
      <c r="CX90" s="347"/>
      <c r="CY90" s="347"/>
      <c r="CZ90" s="347"/>
      <c r="DA90" s="347"/>
      <c r="DB90" s="347"/>
      <c r="DC90" s="347"/>
      <c r="DD90" s="347"/>
      <c r="DE90" s="347"/>
      <c r="DF90" s="347"/>
      <c r="DG90" s="347"/>
      <c r="DH90" s="347"/>
      <c r="DI90" s="347"/>
      <c r="DJ90" s="347"/>
      <c r="DK90" s="347"/>
      <c r="DL90" s="347"/>
      <c r="DM90" s="347"/>
      <c r="DN90" s="347"/>
      <c r="DO90" s="347"/>
      <c r="DP90" s="347"/>
      <c r="DQ90" s="347"/>
      <c r="DR90" s="347"/>
      <c r="DS90" s="347"/>
      <c r="DT90" s="347"/>
      <c r="DU90" s="347"/>
    </row>
    <row r="91" spans="1:125" s="287" customFormat="1" ht="12.75" customHeight="1">
      <c r="A91" s="335"/>
      <c r="B91" s="334">
        <v>7</v>
      </c>
      <c r="C91" s="336" t="s">
        <v>233</v>
      </c>
      <c r="D91" s="337" t="s">
        <v>317</v>
      </c>
      <c r="E91" s="338">
        <v>1</v>
      </c>
      <c r="F91" s="338">
        <v>1</v>
      </c>
      <c r="G91" s="339">
        <v>1</v>
      </c>
      <c r="H91" s="340">
        <v>0</v>
      </c>
      <c r="I91" s="275" t="s">
        <v>3</v>
      </c>
      <c r="J91" s="276" t="s">
        <v>6</v>
      </c>
      <c r="K91" s="341">
        <v>22</v>
      </c>
      <c r="L91" s="342"/>
      <c r="M91" s="342"/>
      <c r="N91" s="341">
        <v>550</v>
      </c>
      <c r="O91" s="341"/>
      <c r="P91" s="341"/>
      <c r="Q91" s="279"/>
      <c r="R91" s="279"/>
      <c r="S91" s="280">
        <v>44</v>
      </c>
      <c r="T91" s="279"/>
      <c r="U91" s="279">
        <v>1.2</v>
      </c>
      <c r="V91" s="280">
        <v>52.8</v>
      </c>
      <c r="W91" s="343"/>
      <c r="X91" s="173">
        <v>52.8</v>
      </c>
      <c r="Y91" s="343"/>
      <c r="Z91" s="343"/>
      <c r="AA91" s="343"/>
      <c r="AB91" s="337"/>
      <c r="AC91" s="344"/>
      <c r="AD91" s="334">
        <v>1</v>
      </c>
      <c r="AE91" s="343">
        <v>2</v>
      </c>
      <c r="AF91" s="343">
        <v>44</v>
      </c>
      <c r="AG91" s="345" t="s">
        <v>193</v>
      </c>
      <c r="AH91" s="346">
        <v>0</v>
      </c>
      <c r="AI91" s="347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  <c r="BC91" s="347"/>
      <c r="BD91" s="348"/>
      <c r="BE91" s="347"/>
      <c r="BF91" s="347"/>
      <c r="BG91" s="347"/>
      <c r="BH91" s="347"/>
      <c r="BI91" s="348">
        <f>X91</f>
        <v>52.8</v>
      </c>
      <c r="BJ91" s="347"/>
      <c r="BK91" s="347"/>
      <c r="BL91" s="347"/>
      <c r="BM91" s="347"/>
      <c r="BN91" s="347"/>
      <c r="BO91" s="347"/>
      <c r="BP91" s="347"/>
      <c r="BQ91" s="347"/>
      <c r="BR91" s="347"/>
      <c r="BS91" s="347"/>
      <c r="BT91" s="347"/>
      <c r="BU91" s="347"/>
      <c r="BV91" s="347"/>
      <c r="BW91" s="347"/>
      <c r="BX91" s="347"/>
      <c r="BY91" s="347"/>
      <c r="BZ91" s="347"/>
      <c r="CA91" s="347"/>
      <c r="CB91" s="347"/>
      <c r="CC91" s="347"/>
      <c r="CD91" s="347"/>
      <c r="CE91" s="347"/>
      <c r="CF91" s="347"/>
      <c r="CG91" s="347"/>
      <c r="CH91" s="347"/>
      <c r="CI91" s="347"/>
      <c r="CJ91" s="347"/>
      <c r="CK91" s="347"/>
      <c r="CL91" s="347"/>
      <c r="CM91" s="347"/>
      <c r="CN91" s="347"/>
      <c r="CO91" s="347"/>
      <c r="CP91" s="347"/>
      <c r="CQ91" s="347"/>
      <c r="CR91" s="347"/>
      <c r="CS91" s="347"/>
      <c r="CT91" s="347"/>
      <c r="CU91" s="347"/>
      <c r="CV91" s="347"/>
      <c r="CW91" s="347"/>
      <c r="CX91" s="347"/>
      <c r="CY91" s="347"/>
      <c r="CZ91" s="347"/>
      <c r="DA91" s="347"/>
      <c r="DB91" s="347"/>
      <c r="DC91" s="347"/>
      <c r="DD91" s="347"/>
      <c r="DE91" s="347"/>
      <c r="DF91" s="347"/>
      <c r="DG91" s="347"/>
      <c r="DH91" s="347"/>
      <c r="DI91" s="347"/>
      <c r="DJ91" s="347"/>
      <c r="DK91" s="347"/>
      <c r="DL91" s="347"/>
      <c r="DM91" s="347"/>
      <c r="DN91" s="347"/>
      <c r="DO91" s="347"/>
      <c r="DP91" s="347"/>
      <c r="DQ91" s="347"/>
      <c r="DR91" s="347"/>
      <c r="DS91" s="347"/>
      <c r="DT91" s="347"/>
      <c r="DU91" s="347"/>
    </row>
    <row r="92" spans="1:125" s="287" customFormat="1" ht="12.75" customHeight="1">
      <c r="A92" s="335"/>
      <c r="B92" s="334">
        <v>7</v>
      </c>
      <c r="C92" s="336" t="s">
        <v>387</v>
      </c>
      <c r="D92" s="337" t="s">
        <v>388</v>
      </c>
      <c r="E92" s="338">
        <v>16</v>
      </c>
      <c r="F92" s="338">
        <v>1</v>
      </c>
      <c r="G92" s="339">
        <v>0</v>
      </c>
      <c r="H92" s="340">
        <v>0</v>
      </c>
      <c r="I92" s="275" t="s">
        <v>3</v>
      </c>
      <c r="J92" s="276"/>
      <c r="K92" s="341">
        <v>176</v>
      </c>
      <c r="L92" s="342"/>
      <c r="M92" s="342"/>
      <c r="N92" s="341">
        <v>4820</v>
      </c>
      <c r="O92" s="341"/>
      <c r="P92" s="341"/>
      <c r="Q92" s="279"/>
      <c r="R92" s="279"/>
      <c r="S92" s="280">
        <v>360.4</v>
      </c>
      <c r="T92" s="279">
        <v>1</v>
      </c>
      <c r="U92" s="279"/>
      <c r="V92" s="280">
        <v>360.4</v>
      </c>
      <c r="W92" s="343">
        <v>43</v>
      </c>
      <c r="X92" s="173">
        <v>403.4</v>
      </c>
      <c r="Y92" s="343"/>
      <c r="Z92" s="343"/>
      <c r="AA92" s="343"/>
      <c r="AB92" s="337"/>
      <c r="AC92" s="344"/>
      <c r="AD92" s="334">
        <v>2</v>
      </c>
      <c r="AE92" s="343">
        <v>50</v>
      </c>
      <c r="AF92" s="343">
        <v>403.4</v>
      </c>
      <c r="AG92" s="345" t="s">
        <v>380</v>
      </c>
      <c r="AH92" s="346">
        <v>0</v>
      </c>
      <c r="AI92" s="347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  <c r="BC92" s="347"/>
      <c r="BD92" s="348"/>
      <c r="BE92" s="347"/>
      <c r="BF92" s="347"/>
      <c r="BG92" s="347"/>
      <c r="BH92" s="347"/>
      <c r="BI92" s="348"/>
      <c r="BJ92" s="347"/>
      <c r="BK92" s="347"/>
      <c r="BL92" s="347"/>
      <c r="BM92" s="347"/>
      <c r="BN92" s="347"/>
      <c r="BO92" s="347"/>
      <c r="BP92" s="347"/>
      <c r="BQ92" s="348">
        <f>X92</f>
        <v>403.4</v>
      </c>
      <c r="BR92" s="347"/>
      <c r="BS92" s="347"/>
      <c r="BT92" s="347"/>
      <c r="BU92" s="347"/>
      <c r="BV92" s="347"/>
      <c r="BW92" s="347"/>
      <c r="BX92" s="348">
        <f>X92</f>
        <v>403.4</v>
      </c>
      <c r="BY92" s="347"/>
      <c r="BZ92" s="347"/>
      <c r="CA92" s="347"/>
      <c r="CB92" s="347"/>
      <c r="CC92" s="347"/>
      <c r="CD92" s="347"/>
      <c r="CE92" s="347"/>
      <c r="CF92" s="347"/>
      <c r="CG92" s="347"/>
      <c r="CH92" s="347"/>
      <c r="CI92" s="347"/>
      <c r="CJ92" s="347"/>
      <c r="CK92" s="347"/>
      <c r="CL92" s="347"/>
      <c r="CM92" s="347"/>
      <c r="CN92" s="347"/>
      <c r="CO92" s="347"/>
      <c r="CP92" s="347"/>
      <c r="CQ92" s="347"/>
      <c r="CR92" s="347"/>
      <c r="CS92" s="347"/>
      <c r="CT92" s="347"/>
      <c r="CU92" s="347"/>
      <c r="CV92" s="347"/>
      <c r="CW92" s="347"/>
      <c r="CX92" s="347"/>
      <c r="CY92" s="347"/>
      <c r="CZ92" s="347"/>
      <c r="DA92" s="347"/>
      <c r="DB92" s="347"/>
      <c r="DC92" s="347"/>
      <c r="DD92" s="347"/>
      <c r="DE92" s="347"/>
      <c r="DF92" s="347"/>
      <c r="DG92" s="347"/>
      <c r="DH92" s="347"/>
      <c r="DI92" s="347"/>
      <c r="DJ92" s="347"/>
      <c r="DK92" s="347"/>
      <c r="DL92" s="347"/>
      <c r="DM92" s="347"/>
      <c r="DN92" s="347"/>
      <c r="DO92" s="347"/>
      <c r="DP92" s="347"/>
      <c r="DQ92" s="347"/>
      <c r="DR92" s="347"/>
      <c r="DS92" s="347"/>
      <c r="DT92" s="347"/>
      <c r="DU92" s="347"/>
    </row>
    <row r="93" spans="1:125" s="287" customFormat="1" ht="12.75" customHeight="1">
      <c r="A93" s="335"/>
      <c r="B93" s="334">
        <v>7</v>
      </c>
      <c r="C93" s="336" t="s">
        <v>210</v>
      </c>
      <c r="D93" s="337" t="s">
        <v>318</v>
      </c>
      <c r="E93" s="338">
        <v>1</v>
      </c>
      <c r="F93" s="338">
        <v>3</v>
      </c>
      <c r="G93" s="339">
        <v>1</v>
      </c>
      <c r="H93" s="340">
        <v>0</v>
      </c>
      <c r="I93" s="275" t="s">
        <v>15</v>
      </c>
      <c r="J93" s="276" t="s">
        <v>235</v>
      </c>
      <c r="K93" s="341">
        <v>78</v>
      </c>
      <c r="L93" s="342"/>
      <c r="M93" s="342"/>
      <c r="N93" s="341">
        <v>0</v>
      </c>
      <c r="O93" s="341"/>
      <c r="P93" s="341"/>
      <c r="Q93" s="279"/>
      <c r="R93" s="279"/>
      <c r="S93" s="280">
        <v>39</v>
      </c>
      <c r="T93" s="279">
        <v>1</v>
      </c>
      <c r="U93" s="279"/>
      <c r="V93" s="280">
        <v>39</v>
      </c>
      <c r="W93" s="343"/>
      <c r="X93" s="173">
        <v>39</v>
      </c>
      <c r="Y93" s="343"/>
      <c r="Z93" s="343"/>
      <c r="AA93" s="343"/>
      <c r="AB93" s="337"/>
      <c r="AC93" s="344"/>
      <c r="AD93" s="334">
        <v>6</v>
      </c>
      <c r="AE93" s="343">
        <v>7</v>
      </c>
      <c r="AF93" s="343">
        <v>39</v>
      </c>
      <c r="AG93" s="345" t="s">
        <v>192</v>
      </c>
      <c r="AH93" s="346">
        <v>3</v>
      </c>
      <c r="AI93" s="347"/>
      <c r="AJ93" s="347"/>
      <c r="AK93" s="347"/>
      <c r="AL93" s="347"/>
      <c r="AM93" s="348">
        <f aca="true" t="shared" si="1" ref="AM93:AM101">X93</f>
        <v>39</v>
      </c>
      <c r="AN93" s="347"/>
      <c r="AO93" s="347"/>
      <c r="AP93" s="348">
        <f>X93</f>
        <v>39</v>
      </c>
      <c r="AQ93" s="348">
        <f>X93</f>
        <v>39</v>
      </c>
      <c r="AR93" s="347"/>
      <c r="AS93" s="347"/>
      <c r="AT93" s="347"/>
      <c r="AU93" s="347"/>
      <c r="AV93" s="347"/>
      <c r="AW93" s="347"/>
      <c r="AX93" s="347"/>
      <c r="AY93" s="347"/>
      <c r="AZ93" s="347"/>
      <c r="BA93" s="347"/>
      <c r="BB93" s="347"/>
      <c r="BC93" s="347"/>
      <c r="BD93" s="348">
        <f>X93+AH93</f>
        <v>42</v>
      </c>
      <c r="BE93" s="347"/>
      <c r="BF93" s="347"/>
      <c r="BG93" s="347"/>
      <c r="BH93" s="347"/>
      <c r="BI93" s="348">
        <f>X93</f>
        <v>39</v>
      </c>
      <c r="BJ93" s="348">
        <f>X93</f>
        <v>39</v>
      </c>
      <c r="BK93" s="347"/>
      <c r="BL93" s="347"/>
      <c r="BM93" s="347"/>
      <c r="BN93" s="347"/>
      <c r="BO93" s="347"/>
      <c r="BP93" s="347"/>
      <c r="BQ93" s="347"/>
      <c r="BR93" s="347"/>
      <c r="BS93" s="347"/>
      <c r="BT93" s="347"/>
      <c r="BU93" s="347"/>
      <c r="BV93" s="347"/>
      <c r="BW93" s="347"/>
      <c r="BX93" s="347"/>
      <c r="BY93" s="347"/>
      <c r="BZ93" s="347"/>
      <c r="CA93" s="347"/>
      <c r="CB93" s="347"/>
      <c r="CC93" s="347"/>
      <c r="CD93" s="347"/>
      <c r="CE93" s="347"/>
      <c r="CF93" s="347"/>
      <c r="CG93" s="347"/>
      <c r="CH93" s="347"/>
      <c r="CI93" s="347"/>
      <c r="CJ93" s="347"/>
      <c r="CK93" s="347"/>
      <c r="CL93" s="347"/>
      <c r="CM93" s="347"/>
      <c r="CN93" s="347"/>
      <c r="CO93" s="347"/>
      <c r="CP93" s="347"/>
      <c r="CQ93" s="347"/>
      <c r="CR93" s="347"/>
      <c r="CS93" s="347"/>
      <c r="CT93" s="347"/>
      <c r="CU93" s="347"/>
      <c r="CV93" s="347"/>
      <c r="CW93" s="347"/>
      <c r="CX93" s="347"/>
      <c r="CY93" s="347"/>
      <c r="CZ93" s="347"/>
      <c r="DA93" s="347"/>
      <c r="DB93" s="347"/>
      <c r="DC93" s="347"/>
      <c r="DD93" s="347"/>
      <c r="DE93" s="347"/>
      <c r="DF93" s="347"/>
      <c r="DG93" s="347"/>
      <c r="DH93" s="347"/>
      <c r="DI93" s="347"/>
      <c r="DJ93" s="347"/>
      <c r="DK93" s="347"/>
      <c r="DL93" s="347"/>
      <c r="DM93" s="347"/>
      <c r="DN93" s="347"/>
      <c r="DO93" s="347"/>
      <c r="DP93" s="347"/>
      <c r="DQ93" s="347"/>
      <c r="DR93" s="347"/>
      <c r="DS93" s="347"/>
      <c r="DT93" s="347"/>
      <c r="DU93" s="347"/>
    </row>
    <row r="94" spans="1:125" s="287" customFormat="1" ht="12.75" customHeight="1">
      <c r="A94" s="335"/>
      <c r="B94" s="334">
        <v>7</v>
      </c>
      <c r="C94" s="336" t="s">
        <v>319</v>
      </c>
      <c r="D94" s="337" t="s">
        <v>323</v>
      </c>
      <c r="E94" s="338">
        <v>8</v>
      </c>
      <c r="F94" s="338">
        <v>2</v>
      </c>
      <c r="G94" s="339">
        <v>1</v>
      </c>
      <c r="H94" s="340">
        <v>0</v>
      </c>
      <c r="I94" s="275" t="s">
        <v>313</v>
      </c>
      <c r="J94" s="276" t="s">
        <v>314</v>
      </c>
      <c r="K94" s="341"/>
      <c r="L94" s="342"/>
      <c r="M94" s="342"/>
      <c r="N94" s="341">
        <v>1850</v>
      </c>
      <c r="O94" s="341"/>
      <c r="P94" s="341">
        <v>11</v>
      </c>
      <c r="Q94" s="279">
        <v>6</v>
      </c>
      <c r="R94" s="279"/>
      <c r="S94" s="280">
        <v>103</v>
      </c>
      <c r="T94" s="279">
        <v>1</v>
      </c>
      <c r="U94" s="279"/>
      <c r="V94" s="280">
        <v>103</v>
      </c>
      <c r="W94" s="343">
        <v>23</v>
      </c>
      <c r="X94" s="173">
        <v>126</v>
      </c>
      <c r="Y94" s="343"/>
      <c r="Z94" s="343"/>
      <c r="AA94" s="343"/>
      <c r="AB94" s="337"/>
      <c r="AC94" s="344"/>
      <c r="AD94" s="334">
        <v>6</v>
      </c>
      <c r="AE94" s="343">
        <v>6</v>
      </c>
      <c r="AF94" s="343">
        <v>667</v>
      </c>
      <c r="AG94" s="345" t="s">
        <v>195</v>
      </c>
      <c r="AH94" s="346">
        <v>40</v>
      </c>
      <c r="AI94" s="347"/>
      <c r="AJ94" s="347"/>
      <c r="AK94" s="347"/>
      <c r="AL94" s="347"/>
      <c r="AM94" s="348">
        <f t="shared" si="1"/>
        <v>126</v>
      </c>
      <c r="AN94" s="347"/>
      <c r="AO94" s="347"/>
      <c r="AP94" s="347"/>
      <c r="AQ94" s="348">
        <f>X94+AH94</f>
        <v>166</v>
      </c>
      <c r="AR94" s="347"/>
      <c r="AS94" s="347"/>
      <c r="AT94" s="347"/>
      <c r="AU94" s="347"/>
      <c r="AV94" s="347"/>
      <c r="AW94" s="347"/>
      <c r="AX94" s="347"/>
      <c r="AY94" s="347"/>
      <c r="AZ94" s="347"/>
      <c r="BA94" s="347"/>
      <c r="BB94" s="347"/>
      <c r="BC94" s="347"/>
      <c r="BD94" s="348"/>
      <c r="BE94" s="348">
        <f aca="true" t="shared" si="2" ref="BE94:BE101">X94</f>
        <v>126</v>
      </c>
      <c r="BF94" s="347"/>
      <c r="BG94" s="347"/>
      <c r="BH94" s="347"/>
      <c r="BI94" s="348"/>
      <c r="BJ94" s="347"/>
      <c r="BK94" s="347"/>
      <c r="BL94" s="347"/>
      <c r="BM94" s="347"/>
      <c r="BN94" s="347"/>
      <c r="BO94" s="347"/>
      <c r="BP94" s="347"/>
      <c r="BQ94" s="347"/>
      <c r="BR94" s="347"/>
      <c r="BS94" s="347"/>
      <c r="BT94" s="347"/>
      <c r="BU94" s="347"/>
      <c r="BV94" s="347"/>
      <c r="BW94" s="348">
        <f aca="true" t="shared" si="3" ref="BW94:BW101">X94</f>
        <v>126</v>
      </c>
      <c r="BX94" s="347"/>
      <c r="BY94" s="348">
        <f aca="true" t="shared" si="4" ref="BY94:BY101">X94</f>
        <v>126</v>
      </c>
      <c r="BZ94" s="347"/>
      <c r="CA94" s="347"/>
      <c r="CB94" s="347"/>
      <c r="CC94" s="347"/>
      <c r="CD94" s="348">
        <f aca="true" t="shared" si="5" ref="CD94:CD101">X94</f>
        <v>126</v>
      </c>
      <c r="CE94" s="347"/>
      <c r="CF94" s="347"/>
      <c r="CG94" s="347"/>
      <c r="CH94" s="347"/>
      <c r="CI94" s="347"/>
      <c r="CJ94" s="347"/>
      <c r="CK94" s="347"/>
      <c r="CL94" s="347"/>
      <c r="CM94" s="347"/>
      <c r="CN94" s="347"/>
      <c r="CO94" s="347"/>
      <c r="CP94" s="347"/>
      <c r="CQ94" s="347"/>
      <c r="CR94" s="347"/>
      <c r="CS94" s="347"/>
      <c r="CT94" s="347"/>
      <c r="CU94" s="347"/>
      <c r="CV94" s="347"/>
      <c r="CW94" s="347"/>
      <c r="CX94" s="347"/>
      <c r="CY94" s="347"/>
      <c r="CZ94" s="347"/>
      <c r="DA94" s="347"/>
      <c r="DB94" s="347"/>
      <c r="DC94" s="347"/>
      <c r="DD94" s="347"/>
      <c r="DE94" s="347"/>
      <c r="DF94" s="347"/>
      <c r="DG94" s="347"/>
      <c r="DH94" s="347"/>
      <c r="DI94" s="347"/>
      <c r="DJ94" s="347"/>
      <c r="DK94" s="347"/>
      <c r="DL94" s="347"/>
      <c r="DM94" s="347"/>
      <c r="DN94" s="347"/>
      <c r="DO94" s="347"/>
      <c r="DP94" s="347"/>
      <c r="DQ94" s="347"/>
      <c r="DR94" s="347"/>
      <c r="DS94" s="347"/>
      <c r="DT94" s="347"/>
      <c r="DU94" s="347"/>
    </row>
    <row r="95" spans="1:125" s="287" customFormat="1" ht="12.75" customHeight="1">
      <c r="A95" s="335"/>
      <c r="B95" s="334"/>
      <c r="C95" s="336"/>
      <c r="D95" s="337"/>
      <c r="E95" s="338"/>
      <c r="F95" s="338">
        <v>2</v>
      </c>
      <c r="G95" s="339">
        <v>1</v>
      </c>
      <c r="H95" s="340">
        <v>0</v>
      </c>
      <c r="I95" s="275" t="s">
        <v>313</v>
      </c>
      <c r="J95" s="276" t="s">
        <v>314</v>
      </c>
      <c r="K95" s="341"/>
      <c r="L95" s="342"/>
      <c r="M95" s="342"/>
      <c r="N95" s="341"/>
      <c r="O95" s="341">
        <v>2250</v>
      </c>
      <c r="P95" s="341">
        <v>10</v>
      </c>
      <c r="Q95" s="279">
        <v>6</v>
      </c>
      <c r="R95" s="279"/>
      <c r="S95" s="280">
        <v>60</v>
      </c>
      <c r="T95" s="279">
        <v>1</v>
      </c>
      <c r="U95" s="279"/>
      <c r="V95" s="280">
        <v>60</v>
      </c>
      <c r="W95" s="343"/>
      <c r="X95" s="173">
        <v>60</v>
      </c>
      <c r="Y95" s="343"/>
      <c r="Z95" s="343"/>
      <c r="AA95" s="343"/>
      <c r="AB95" s="337"/>
      <c r="AC95" s="344"/>
      <c r="AD95" s="334"/>
      <c r="AE95" s="343"/>
      <c r="AF95" s="343"/>
      <c r="AG95" s="345"/>
      <c r="AH95" s="346"/>
      <c r="AI95" s="347"/>
      <c r="AJ95" s="347"/>
      <c r="AK95" s="347"/>
      <c r="AL95" s="347"/>
      <c r="AM95" s="348">
        <f t="shared" si="1"/>
        <v>60</v>
      </c>
      <c r="AN95" s="347"/>
      <c r="AO95" s="347"/>
      <c r="AP95" s="347"/>
      <c r="AQ95" s="348">
        <f aca="true" t="shared" si="6" ref="AQ95:AQ104">X95</f>
        <v>60</v>
      </c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347"/>
      <c r="BD95" s="348"/>
      <c r="BE95" s="348">
        <f t="shared" si="2"/>
        <v>60</v>
      </c>
      <c r="BF95" s="347"/>
      <c r="BG95" s="347"/>
      <c r="BH95" s="347"/>
      <c r="BI95" s="348"/>
      <c r="BJ95" s="347"/>
      <c r="BK95" s="347"/>
      <c r="BL95" s="347"/>
      <c r="BM95" s="347"/>
      <c r="BN95" s="347"/>
      <c r="BO95" s="347"/>
      <c r="BP95" s="347"/>
      <c r="BQ95" s="347"/>
      <c r="BR95" s="347"/>
      <c r="BS95" s="347"/>
      <c r="BT95" s="347"/>
      <c r="BU95" s="347"/>
      <c r="BV95" s="347"/>
      <c r="BW95" s="348">
        <f t="shared" si="3"/>
        <v>60</v>
      </c>
      <c r="BX95" s="347"/>
      <c r="BY95" s="348">
        <f t="shared" si="4"/>
        <v>60</v>
      </c>
      <c r="BZ95" s="347"/>
      <c r="CA95" s="347"/>
      <c r="CB95" s="347"/>
      <c r="CC95" s="347"/>
      <c r="CD95" s="348">
        <f t="shared" si="5"/>
        <v>60</v>
      </c>
      <c r="CE95" s="347"/>
      <c r="CF95" s="347"/>
      <c r="CG95" s="347"/>
      <c r="CH95" s="347"/>
      <c r="CI95" s="347"/>
      <c r="CJ95" s="347"/>
      <c r="CK95" s="347"/>
      <c r="CL95" s="347"/>
      <c r="CM95" s="347"/>
      <c r="CN95" s="347"/>
      <c r="CO95" s="347"/>
      <c r="CP95" s="347"/>
      <c r="CQ95" s="347"/>
      <c r="CR95" s="347"/>
      <c r="CS95" s="347"/>
      <c r="CT95" s="347"/>
      <c r="CU95" s="347"/>
      <c r="CV95" s="347"/>
      <c r="CW95" s="347"/>
      <c r="CX95" s="347"/>
      <c r="CY95" s="347"/>
      <c r="CZ95" s="347"/>
      <c r="DA95" s="347"/>
      <c r="DB95" s="347"/>
      <c r="DC95" s="347"/>
      <c r="DD95" s="347"/>
      <c r="DE95" s="347"/>
      <c r="DF95" s="347"/>
      <c r="DG95" s="347"/>
      <c r="DH95" s="347"/>
      <c r="DI95" s="347"/>
      <c r="DJ95" s="347"/>
      <c r="DK95" s="347"/>
      <c r="DL95" s="347"/>
      <c r="DM95" s="347"/>
      <c r="DN95" s="347"/>
      <c r="DO95" s="347"/>
      <c r="DP95" s="347"/>
      <c r="DQ95" s="347"/>
      <c r="DR95" s="347"/>
      <c r="DS95" s="347"/>
      <c r="DT95" s="347"/>
      <c r="DU95" s="347"/>
    </row>
    <row r="96" spans="1:125" s="287" customFormat="1" ht="12.75" customHeight="1">
      <c r="A96" s="335"/>
      <c r="B96" s="334"/>
      <c r="C96" s="336"/>
      <c r="D96" s="337"/>
      <c r="E96" s="338"/>
      <c r="F96" s="338">
        <v>2</v>
      </c>
      <c r="G96" s="339">
        <v>2</v>
      </c>
      <c r="H96" s="340">
        <v>0</v>
      </c>
      <c r="I96" s="275" t="s">
        <v>313</v>
      </c>
      <c r="J96" s="276" t="s">
        <v>320</v>
      </c>
      <c r="K96" s="341"/>
      <c r="L96" s="342"/>
      <c r="M96" s="342"/>
      <c r="N96" s="341">
        <v>1050</v>
      </c>
      <c r="O96" s="341"/>
      <c r="P96" s="341">
        <v>3.5</v>
      </c>
      <c r="Q96" s="279">
        <v>8</v>
      </c>
      <c r="R96" s="279"/>
      <c r="S96" s="280">
        <v>49</v>
      </c>
      <c r="T96" s="279">
        <v>1</v>
      </c>
      <c r="U96" s="279"/>
      <c r="V96" s="280">
        <v>49</v>
      </c>
      <c r="W96" s="343"/>
      <c r="X96" s="173">
        <v>49</v>
      </c>
      <c r="Y96" s="343"/>
      <c r="Z96" s="343"/>
      <c r="AA96" s="343"/>
      <c r="AB96" s="337"/>
      <c r="AC96" s="344"/>
      <c r="AD96" s="334"/>
      <c r="AE96" s="343"/>
      <c r="AF96" s="343"/>
      <c r="AG96" s="345"/>
      <c r="AH96" s="346"/>
      <c r="AI96" s="347"/>
      <c r="AJ96" s="347"/>
      <c r="AK96" s="347"/>
      <c r="AL96" s="347"/>
      <c r="AM96" s="348">
        <f t="shared" si="1"/>
        <v>49</v>
      </c>
      <c r="AN96" s="347"/>
      <c r="AO96" s="347"/>
      <c r="AP96" s="347"/>
      <c r="AQ96" s="348">
        <f t="shared" si="6"/>
        <v>49</v>
      </c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  <c r="BC96" s="347"/>
      <c r="BD96" s="348"/>
      <c r="BE96" s="348">
        <f t="shared" si="2"/>
        <v>49</v>
      </c>
      <c r="BF96" s="347"/>
      <c r="BG96" s="347"/>
      <c r="BH96" s="347"/>
      <c r="BI96" s="348"/>
      <c r="BJ96" s="347"/>
      <c r="BK96" s="347"/>
      <c r="BL96" s="347"/>
      <c r="BM96" s="347"/>
      <c r="BN96" s="347"/>
      <c r="BO96" s="347"/>
      <c r="BP96" s="347"/>
      <c r="BQ96" s="347"/>
      <c r="BR96" s="347"/>
      <c r="BS96" s="347"/>
      <c r="BT96" s="347"/>
      <c r="BU96" s="347"/>
      <c r="BV96" s="347"/>
      <c r="BW96" s="348">
        <f t="shared" si="3"/>
        <v>49</v>
      </c>
      <c r="BX96" s="347"/>
      <c r="BY96" s="348">
        <f t="shared" si="4"/>
        <v>49</v>
      </c>
      <c r="BZ96" s="347"/>
      <c r="CA96" s="347"/>
      <c r="CB96" s="347"/>
      <c r="CC96" s="347"/>
      <c r="CD96" s="348">
        <f t="shared" si="5"/>
        <v>49</v>
      </c>
      <c r="CE96" s="347"/>
      <c r="CF96" s="347"/>
      <c r="CG96" s="347"/>
      <c r="CH96" s="347"/>
      <c r="CI96" s="347"/>
      <c r="CJ96" s="347"/>
      <c r="CK96" s="347"/>
      <c r="CL96" s="347"/>
      <c r="CM96" s="347"/>
      <c r="CN96" s="347"/>
      <c r="CO96" s="347"/>
      <c r="CP96" s="347"/>
      <c r="CQ96" s="347"/>
      <c r="CR96" s="347"/>
      <c r="CS96" s="347"/>
      <c r="CT96" s="347"/>
      <c r="CU96" s="347"/>
      <c r="CV96" s="347"/>
      <c r="CW96" s="347"/>
      <c r="CX96" s="347"/>
      <c r="CY96" s="347"/>
      <c r="CZ96" s="347"/>
      <c r="DA96" s="347"/>
      <c r="DB96" s="347"/>
      <c r="DC96" s="347"/>
      <c r="DD96" s="347"/>
      <c r="DE96" s="347"/>
      <c r="DF96" s="347"/>
      <c r="DG96" s="347"/>
      <c r="DH96" s="347"/>
      <c r="DI96" s="347"/>
      <c r="DJ96" s="347"/>
      <c r="DK96" s="347"/>
      <c r="DL96" s="347"/>
      <c r="DM96" s="347"/>
      <c r="DN96" s="347"/>
      <c r="DO96" s="347"/>
      <c r="DP96" s="347"/>
      <c r="DQ96" s="347"/>
      <c r="DR96" s="347"/>
      <c r="DS96" s="347"/>
      <c r="DT96" s="347"/>
      <c r="DU96" s="347"/>
    </row>
    <row r="97" spans="1:125" s="287" customFormat="1" ht="12.75" customHeight="1">
      <c r="A97" s="335"/>
      <c r="B97" s="334"/>
      <c r="C97" s="336"/>
      <c r="D97" s="337"/>
      <c r="E97" s="338"/>
      <c r="F97" s="338">
        <v>2</v>
      </c>
      <c r="G97" s="339">
        <v>2</v>
      </c>
      <c r="H97" s="340">
        <v>0</v>
      </c>
      <c r="I97" s="275" t="s">
        <v>313</v>
      </c>
      <c r="J97" s="276" t="s">
        <v>320</v>
      </c>
      <c r="K97" s="341"/>
      <c r="L97" s="342"/>
      <c r="M97" s="342"/>
      <c r="N97" s="341"/>
      <c r="O97" s="341">
        <v>1250</v>
      </c>
      <c r="P97" s="341">
        <v>4</v>
      </c>
      <c r="Q97" s="279">
        <v>8</v>
      </c>
      <c r="R97" s="279"/>
      <c r="S97" s="280">
        <v>44.5</v>
      </c>
      <c r="T97" s="279">
        <v>1</v>
      </c>
      <c r="U97" s="279"/>
      <c r="V97" s="280">
        <v>44.5</v>
      </c>
      <c r="W97" s="343"/>
      <c r="X97" s="173">
        <v>44.5</v>
      </c>
      <c r="Y97" s="343"/>
      <c r="Z97" s="343"/>
      <c r="AA97" s="343"/>
      <c r="AB97" s="337"/>
      <c r="AC97" s="344"/>
      <c r="AD97" s="334"/>
      <c r="AE97" s="343"/>
      <c r="AF97" s="343"/>
      <c r="AG97" s="345"/>
      <c r="AH97" s="346"/>
      <c r="AI97" s="347"/>
      <c r="AJ97" s="347"/>
      <c r="AK97" s="347"/>
      <c r="AL97" s="347"/>
      <c r="AM97" s="348">
        <f t="shared" si="1"/>
        <v>44.5</v>
      </c>
      <c r="AN97" s="347"/>
      <c r="AO97" s="347"/>
      <c r="AP97" s="347"/>
      <c r="AQ97" s="348">
        <f t="shared" si="6"/>
        <v>44.5</v>
      </c>
      <c r="AR97" s="347"/>
      <c r="AS97" s="347"/>
      <c r="AT97" s="347"/>
      <c r="AU97" s="347"/>
      <c r="AV97" s="347"/>
      <c r="AW97" s="347"/>
      <c r="AX97" s="347"/>
      <c r="AY97" s="347"/>
      <c r="AZ97" s="347"/>
      <c r="BA97" s="347"/>
      <c r="BB97" s="347"/>
      <c r="BC97" s="347"/>
      <c r="BD97" s="348"/>
      <c r="BE97" s="348">
        <f t="shared" si="2"/>
        <v>44.5</v>
      </c>
      <c r="BF97" s="347"/>
      <c r="BG97" s="347"/>
      <c r="BH97" s="347"/>
      <c r="BI97" s="348"/>
      <c r="BJ97" s="347"/>
      <c r="BK97" s="347"/>
      <c r="BL97" s="347"/>
      <c r="BM97" s="347"/>
      <c r="BN97" s="347"/>
      <c r="BO97" s="347"/>
      <c r="BP97" s="347"/>
      <c r="BQ97" s="347"/>
      <c r="BR97" s="347"/>
      <c r="BS97" s="347"/>
      <c r="BT97" s="347"/>
      <c r="BU97" s="347"/>
      <c r="BV97" s="347"/>
      <c r="BW97" s="348">
        <f t="shared" si="3"/>
        <v>44.5</v>
      </c>
      <c r="BX97" s="347"/>
      <c r="BY97" s="348">
        <f t="shared" si="4"/>
        <v>44.5</v>
      </c>
      <c r="BZ97" s="347"/>
      <c r="CA97" s="347"/>
      <c r="CB97" s="347"/>
      <c r="CC97" s="347"/>
      <c r="CD97" s="348">
        <f t="shared" si="5"/>
        <v>44.5</v>
      </c>
      <c r="CE97" s="347"/>
      <c r="CF97" s="347"/>
      <c r="CG97" s="347"/>
      <c r="CH97" s="347"/>
      <c r="CI97" s="347"/>
      <c r="CJ97" s="347"/>
      <c r="CK97" s="347"/>
      <c r="CL97" s="347"/>
      <c r="CM97" s="347"/>
      <c r="CN97" s="347"/>
      <c r="CO97" s="347"/>
      <c r="CP97" s="347"/>
      <c r="CQ97" s="347"/>
      <c r="CR97" s="347"/>
      <c r="CS97" s="347"/>
      <c r="CT97" s="347"/>
      <c r="CU97" s="347"/>
      <c r="CV97" s="347"/>
      <c r="CW97" s="347"/>
      <c r="CX97" s="347"/>
      <c r="CY97" s="347"/>
      <c r="CZ97" s="347"/>
      <c r="DA97" s="347"/>
      <c r="DB97" s="347"/>
      <c r="DC97" s="347"/>
      <c r="DD97" s="347"/>
      <c r="DE97" s="347"/>
      <c r="DF97" s="347"/>
      <c r="DG97" s="347"/>
      <c r="DH97" s="347"/>
      <c r="DI97" s="347"/>
      <c r="DJ97" s="347"/>
      <c r="DK97" s="347"/>
      <c r="DL97" s="347"/>
      <c r="DM97" s="347"/>
      <c r="DN97" s="347"/>
      <c r="DO97" s="347"/>
      <c r="DP97" s="347"/>
      <c r="DQ97" s="347"/>
      <c r="DR97" s="347"/>
      <c r="DS97" s="347"/>
      <c r="DT97" s="347"/>
      <c r="DU97" s="347"/>
    </row>
    <row r="98" spans="1:125" s="287" customFormat="1" ht="12.75" customHeight="1">
      <c r="A98" s="335"/>
      <c r="B98" s="334"/>
      <c r="C98" s="336"/>
      <c r="D98" s="337"/>
      <c r="E98" s="338"/>
      <c r="F98" s="338">
        <v>2</v>
      </c>
      <c r="G98" s="339">
        <v>3</v>
      </c>
      <c r="H98" s="340">
        <v>0</v>
      </c>
      <c r="I98" s="275" t="s">
        <v>313</v>
      </c>
      <c r="J98" s="276" t="s">
        <v>12</v>
      </c>
      <c r="K98" s="341"/>
      <c r="L98" s="342"/>
      <c r="M98" s="342"/>
      <c r="N98" s="341">
        <v>1350</v>
      </c>
      <c r="O98" s="341"/>
      <c r="P98" s="341">
        <v>6.5</v>
      </c>
      <c r="Q98" s="279">
        <v>8</v>
      </c>
      <c r="R98" s="279"/>
      <c r="S98" s="280">
        <v>106</v>
      </c>
      <c r="T98" s="279">
        <v>1</v>
      </c>
      <c r="U98" s="279"/>
      <c r="V98" s="280">
        <v>106</v>
      </c>
      <c r="W98" s="343"/>
      <c r="X98" s="173">
        <v>106</v>
      </c>
      <c r="Y98" s="343"/>
      <c r="Z98" s="343"/>
      <c r="AA98" s="343"/>
      <c r="AB98" s="337"/>
      <c r="AC98" s="344"/>
      <c r="AD98" s="334"/>
      <c r="AE98" s="343"/>
      <c r="AF98" s="343"/>
      <c r="AG98" s="345"/>
      <c r="AH98" s="346"/>
      <c r="AI98" s="347"/>
      <c r="AJ98" s="347"/>
      <c r="AK98" s="347"/>
      <c r="AL98" s="347"/>
      <c r="AM98" s="348">
        <f t="shared" si="1"/>
        <v>106</v>
      </c>
      <c r="AN98" s="347"/>
      <c r="AO98" s="347"/>
      <c r="AP98" s="347"/>
      <c r="AQ98" s="348">
        <f t="shared" si="6"/>
        <v>106</v>
      </c>
      <c r="AR98" s="347"/>
      <c r="AS98" s="347"/>
      <c r="AT98" s="347"/>
      <c r="AU98" s="347"/>
      <c r="AV98" s="347"/>
      <c r="AW98" s="347"/>
      <c r="AX98" s="347"/>
      <c r="AY98" s="347"/>
      <c r="AZ98" s="347"/>
      <c r="BA98" s="347"/>
      <c r="BB98" s="347"/>
      <c r="BC98" s="347"/>
      <c r="BD98" s="348"/>
      <c r="BE98" s="348">
        <f t="shared" si="2"/>
        <v>106</v>
      </c>
      <c r="BF98" s="347"/>
      <c r="BG98" s="347"/>
      <c r="BH98" s="347"/>
      <c r="BI98" s="348"/>
      <c r="BJ98" s="347"/>
      <c r="BK98" s="347"/>
      <c r="BL98" s="347"/>
      <c r="BM98" s="347"/>
      <c r="BN98" s="347"/>
      <c r="BO98" s="347"/>
      <c r="BP98" s="347"/>
      <c r="BQ98" s="347"/>
      <c r="BR98" s="347"/>
      <c r="BS98" s="347"/>
      <c r="BT98" s="347"/>
      <c r="BU98" s="347"/>
      <c r="BV98" s="347"/>
      <c r="BW98" s="348">
        <f t="shared" si="3"/>
        <v>106</v>
      </c>
      <c r="BX98" s="347"/>
      <c r="BY98" s="348">
        <f t="shared" si="4"/>
        <v>106</v>
      </c>
      <c r="BZ98" s="347"/>
      <c r="CA98" s="347"/>
      <c r="CB98" s="347"/>
      <c r="CC98" s="347"/>
      <c r="CD98" s="348">
        <f t="shared" si="5"/>
        <v>106</v>
      </c>
      <c r="CE98" s="347"/>
      <c r="CF98" s="347"/>
      <c r="CG98" s="347"/>
      <c r="CH98" s="347"/>
      <c r="CI98" s="347"/>
      <c r="CJ98" s="347"/>
      <c r="CK98" s="347"/>
      <c r="CL98" s="347"/>
      <c r="CM98" s="347"/>
      <c r="CN98" s="347"/>
      <c r="CO98" s="347"/>
      <c r="CP98" s="347"/>
      <c r="CQ98" s="347"/>
      <c r="CR98" s="347"/>
      <c r="CS98" s="347"/>
      <c r="CT98" s="347"/>
      <c r="CU98" s="347"/>
      <c r="CV98" s="347"/>
      <c r="CW98" s="347"/>
      <c r="CX98" s="347"/>
      <c r="CY98" s="347"/>
      <c r="CZ98" s="347"/>
      <c r="DA98" s="347"/>
      <c r="DB98" s="347"/>
      <c r="DC98" s="347"/>
      <c r="DD98" s="347"/>
      <c r="DE98" s="347"/>
      <c r="DF98" s="347"/>
      <c r="DG98" s="347"/>
      <c r="DH98" s="347"/>
      <c r="DI98" s="347"/>
      <c r="DJ98" s="347"/>
      <c r="DK98" s="347"/>
      <c r="DL98" s="347"/>
      <c r="DM98" s="347"/>
      <c r="DN98" s="347"/>
      <c r="DO98" s="347"/>
      <c r="DP98" s="347"/>
      <c r="DQ98" s="347"/>
      <c r="DR98" s="347"/>
      <c r="DS98" s="347"/>
      <c r="DT98" s="347"/>
      <c r="DU98" s="347"/>
    </row>
    <row r="99" spans="1:125" s="287" customFormat="1" ht="12.75" customHeight="1">
      <c r="A99" s="335"/>
      <c r="B99" s="334"/>
      <c r="C99" s="336"/>
      <c r="D99" s="337"/>
      <c r="E99" s="338"/>
      <c r="F99" s="338">
        <v>2</v>
      </c>
      <c r="G99" s="339">
        <v>3</v>
      </c>
      <c r="H99" s="340">
        <v>0</v>
      </c>
      <c r="I99" s="275" t="s">
        <v>313</v>
      </c>
      <c r="J99" s="276" t="s">
        <v>12</v>
      </c>
      <c r="K99" s="341"/>
      <c r="L99" s="342"/>
      <c r="M99" s="342"/>
      <c r="N99" s="341"/>
      <c r="O99" s="341">
        <v>1600</v>
      </c>
      <c r="P99" s="341">
        <v>5.5</v>
      </c>
      <c r="Q99" s="279">
        <v>8</v>
      </c>
      <c r="R99" s="279"/>
      <c r="S99" s="280">
        <v>76</v>
      </c>
      <c r="T99" s="279">
        <v>1</v>
      </c>
      <c r="U99" s="279"/>
      <c r="V99" s="280">
        <v>76</v>
      </c>
      <c r="W99" s="343"/>
      <c r="X99" s="173">
        <v>76</v>
      </c>
      <c r="Y99" s="343"/>
      <c r="Z99" s="343"/>
      <c r="AA99" s="343"/>
      <c r="AB99" s="337"/>
      <c r="AC99" s="344"/>
      <c r="AD99" s="334"/>
      <c r="AE99" s="343"/>
      <c r="AF99" s="343"/>
      <c r="AG99" s="345"/>
      <c r="AH99" s="346"/>
      <c r="AI99" s="347"/>
      <c r="AJ99" s="347"/>
      <c r="AK99" s="347"/>
      <c r="AL99" s="347"/>
      <c r="AM99" s="348">
        <f t="shared" si="1"/>
        <v>76</v>
      </c>
      <c r="AN99" s="347"/>
      <c r="AO99" s="347"/>
      <c r="AP99" s="347"/>
      <c r="AQ99" s="348">
        <f t="shared" si="6"/>
        <v>76</v>
      </c>
      <c r="AR99" s="347"/>
      <c r="AS99" s="347"/>
      <c r="AT99" s="347"/>
      <c r="AU99" s="347"/>
      <c r="AV99" s="347"/>
      <c r="AW99" s="347"/>
      <c r="AX99" s="347"/>
      <c r="AY99" s="347"/>
      <c r="AZ99" s="347"/>
      <c r="BA99" s="347"/>
      <c r="BB99" s="347"/>
      <c r="BC99" s="347"/>
      <c r="BD99" s="348"/>
      <c r="BE99" s="348">
        <f t="shared" si="2"/>
        <v>76</v>
      </c>
      <c r="BF99" s="347"/>
      <c r="BG99" s="347"/>
      <c r="BH99" s="347"/>
      <c r="BI99" s="348"/>
      <c r="BJ99" s="347"/>
      <c r="BK99" s="347"/>
      <c r="BL99" s="347"/>
      <c r="BM99" s="347"/>
      <c r="BN99" s="347"/>
      <c r="BO99" s="347"/>
      <c r="BP99" s="347"/>
      <c r="BQ99" s="347"/>
      <c r="BR99" s="347"/>
      <c r="BS99" s="347"/>
      <c r="BT99" s="347"/>
      <c r="BU99" s="347"/>
      <c r="BV99" s="347"/>
      <c r="BW99" s="348">
        <f t="shared" si="3"/>
        <v>76</v>
      </c>
      <c r="BX99" s="347"/>
      <c r="BY99" s="348">
        <f t="shared" si="4"/>
        <v>76</v>
      </c>
      <c r="BZ99" s="347"/>
      <c r="CA99" s="347"/>
      <c r="CB99" s="347"/>
      <c r="CC99" s="347"/>
      <c r="CD99" s="348">
        <f t="shared" si="5"/>
        <v>76</v>
      </c>
      <c r="CE99" s="347"/>
      <c r="CF99" s="347"/>
      <c r="CG99" s="347"/>
      <c r="CH99" s="347"/>
      <c r="CI99" s="347"/>
      <c r="CJ99" s="347"/>
      <c r="CK99" s="347"/>
      <c r="CL99" s="347"/>
      <c r="CM99" s="347"/>
      <c r="CN99" s="347"/>
      <c r="CO99" s="347"/>
      <c r="CP99" s="347"/>
      <c r="CQ99" s="347"/>
      <c r="CR99" s="347"/>
      <c r="CS99" s="347"/>
      <c r="CT99" s="347"/>
      <c r="CU99" s="347"/>
      <c r="CV99" s="347"/>
      <c r="CW99" s="347"/>
      <c r="CX99" s="347"/>
      <c r="CY99" s="347"/>
      <c r="CZ99" s="347"/>
      <c r="DA99" s="347"/>
      <c r="DB99" s="347"/>
      <c r="DC99" s="347"/>
      <c r="DD99" s="347"/>
      <c r="DE99" s="347"/>
      <c r="DF99" s="347"/>
      <c r="DG99" s="347"/>
      <c r="DH99" s="347"/>
      <c r="DI99" s="347"/>
      <c r="DJ99" s="347"/>
      <c r="DK99" s="347"/>
      <c r="DL99" s="347"/>
      <c r="DM99" s="347"/>
      <c r="DN99" s="347"/>
      <c r="DO99" s="347"/>
      <c r="DP99" s="347"/>
      <c r="DQ99" s="347"/>
      <c r="DR99" s="347"/>
      <c r="DS99" s="347"/>
      <c r="DT99" s="347"/>
      <c r="DU99" s="347"/>
    </row>
    <row r="100" spans="1:125" s="287" customFormat="1" ht="12.75" customHeight="1">
      <c r="A100" s="335"/>
      <c r="B100" s="334"/>
      <c r="C100" s="336"/>
      <c r="D100" s="337"/>
      <c r="E100" s="338"/>
      <c r="F100" s="338">
        <v>2</v>
      </c>
      <c r="G100" s="339">
        <v>4</v>
      </c>
      <c r="H100" s="340">
        <v>0</v>
      </c>
      <c r="I100" s="275" t="s">
        <v>313</v>
      </c>
      <c r="J100" s="276" t="s">
        <v>321</v>
      </c>
      <c r="K100" s="341"/>
      <c r="L100" s="342"/>
      <c r="M100" s="342"/>
      <c r="N100" s="341">
        <v>900</v>
      </c>
      <c r="O100" s="341"/>
      <c r="P100" s="341">
        <v>5.5</v>
      </c>
      <c r="Q100" s="279">
        <v>14</v>
      </c>
      <c r="R100" s="279"/>
      <c r="S100" s="280">
        <v>122</v>
      </c>
      <c r="T100" s="279">
        <v>1</v>
      </c>
      <c r="U100" s="279"/>
      <c r="V100" s="280">
        <v>122</v>
      </c>
      <c r="W100" s="343"/>
      <c r="X100" s="173">
        <v>122</v>
      </c>
      <c r="Y100" s="343"/>
      <c r="Z100" s="343"/>
      <c r="AA100" s="343"/>
      <c r="AB100" s="337"/>
      <c r="AC100" s="344"/>
      <c r="AD100" s="334"/>
      <c r="AE100" s="343"/>
      <c r="AF100" s="343"/>
      <c r="AG100" s="345"/>
      <c r="AH100" s="346"/>
      <c r="AI100" s="347"/>
      <c r="AJ100" s="347"/>
      <c r="AK100" s="347"/>
      <c r="AL100" s="347"/>
      <c r="AM100" s="348">
        <f t="shared" si="1"/>
        <v>122</v>
      </c>
      <c r="AN100" s="347"/>
      <c r="AO100" s="347"/>
      <c r="AP100" s="347"/>
      <c r="AQ100" s="348">
        <f t="shared" si="6"/>
        <v>122</v>
      </c>
      <c r="AR100" s="347"/>
      <c r="AS100" s="347"/>
      <c r="AT100" s="347"/>
      <c r="AU100" s="347"/>
      <c r="AV100" s="347"/>
      <c r="AW100" s="347"/>
      <c r="AX100" s="347"/>
      <c r="AY100" s="347"/>
      <c r="AZ100" s="347"/>
      <c r="BA100" s="347"/>
      <c r="BB100" s="347"/>
      <c r="BC100" s="347"/>
      <c r="BD100" s="348"/>
      <c r="BE100" s="348">
        <f t="shared" si="2"/>
        <v>122</v>
      </c>
      <c r="BF100" s="347"/>
      <c r="BG100" s="347"/>
      <c r="BH100" s="347"/>
      <c r="BI100" s="348"/>
      <c r="BJ100" s="347"/>
      <c r="BK100" s="347"/>
      <c r="BL100" s="347"/>
      <c r="BM100" s="347"/>
      <c r="BN100" s="347"/>
      <c r="BO100" s="347"/>
      <c r="BP100" s="347"/>
      <c r="BQ100" s="347"/>
      <c r="BR100" s="347"/>
      <c r="BS100" s="347"/>
      <c r="BT100" s="347"/>
      <c r="BU100" s="347"/>
      <c r="BV100" s="347"/>
      <c r="BW100" s="348">
        <f t="shared" si="3"/>
        <v>122</v>
      </c>
      <c r="BX100" s="347"/>
      <c r="BY100" s="348">
        <f t="shared" si="4"/>
        <v>122</v>
      </c>
      <c r="BZ100" s="347"/>
      <c r="CA100" s="347"/>
      <c r="CB100" s="347"/>
      <c r="CC100" s="347"/>
      <c r="CD100" s="348">
        <f t="shared" si="5"/>
        <v>122</v>
      </c>
      <c r="CE100" s="347"/>
      <c r="CF100" s="347"/>
      <c r="CG100" s="347"/>
      <c r="CH100" s="347"/>
      <c r="CI100" s="347"/>
      <c r="CJ100" s="347"/>
      <c r="CK100" s="347"/>
      <c r="CL100" s="347"/>
      <c r="CM100" s="347"/>
      <c r="CN100" s="347"/>
      <c r="CO100" s="347"/>
      <c r="CP100" s="347"/>
      <c r="CQ100" s="347"/>
      <c r="CR100" s="347"/>
      <c r="CS100" s="347"/>
      <c r="CT100" s="347"/>
      <c r="CU100" s="347"/>
      <c r="CV100" s="347"/>
      <c r="CW100" s="347"/>
      <c r="CX100" s="347"/>
      <c r="CY100" s="347"/>
      <c r="CZ100" s="347"/>
      <c r="DA100" s="347"/>
      <c r="DB100" s="347"/>
      <c r="DC100" s="347"/>
      <c r="DD100" s="347"/>
      <c r="DE100" s="347"/>
      <c r="DF100" s="347"/>
      <c r="DG100" s="347"/>
      <c r="DH100" s="347"/>
      <c r="DI100" s="347"/>
      <c r="DJ100" s="347"/>
      <c r="DK100" s="347"/>
      <c r="DL100" s="347"/>
      <c r="DM100" s="347"/>
      <c r="DN100" s="347"/>
      <c r="DO100" s="347"/>
      <c r="DP100" s="347"/>
      <c r="DQ100" s="347"/>
      <c r="DR100" s="347"/>
      <c r="DS100" s="347"/>
      <c r="DT100" s="347"/>
      <c r="DU100" s="347"/>
    </row>
    <row r="101" spans="1:125" s="287" customFormat="1" ht="12.75" customHeight="1">
      <c r="A101" s="335"/>
      <c r="B101" s="334"/>
      <c r="C101" s="336"/>
      <c r="D101" s="337"/>
      <c r="E101" s="338"/>
      <c r="F101" s="338">
        <v>2</v>
      </c>
      <c r="G101" s="339">
        <v>4</v>
      </c>
      <c r="H101" s="340">
        <v>0</v>
      </c>
      <c r="I101" s="275" t="s">
        <v>313</v>
      </c>
      <c r="J101" s="276" t="s">
        <v>321</v>
      </c>
      <c r="K101" s="341"/>
      <c r="L101" s="342"/>
      <c r="M101" s="342"/>
      <c r="N101" s="341"/>
      <c r="O101" s="341">
        <v>900</v>
      </c>
      <c r="P101" s="341">
        <v>4</v>
      </c>
      <c r="Q101" s="279">
        <v>14</v>
      </c>
      <c r="R101" s="279"/>
      <c r="S101" s="280">
        <v>83</v>
      </c>
      <c r="T101" s="279">
        <v>1</v>
      </c>
      <c r="U101" s="279"/>
      <c r="V101" s="280">
        <v>83</v>
      </c>
      <c r="W101" s="343"/>
      <c r="X101" s="173">
        <v>83</v>
      </c>
      <c r="Y101" s="343"/>
      <c r="Z101" s="343"/>
      <c r="AA101" s="343"/>
      <c r="AB101" s="337"/>
      <c r="AC101" s="344"/>
      <c r="AD101" s="334"/>
      <c r="AE101" s="343"/>
      <c r="AF101" s="343"/>
      <c r="AG101" s="345"/>
      <c r="AH101" s="346"/>
      <c r="AI101" s="347"/>
      <c r="AJ101" s="347"/>
      <c r="AK101" s="347"/>
      <c r="AL101" s="347"/>
      <c r="AM101" s="348">
        <f t="shared" si="1"/>
        <v>83</v>
      </c>
      <c r="AN101" s="347"/>
      <c r="AO101" s="347"/>
      <c r="AP101" s="347"/>
      <c r="AQ101" s="348">
        <f t="shared" si="6"/>
        <v>83</v>
      </c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7"/>
      <c r="BD101" s="348"/>
      <c r="BE101" s="348">
        <f t="shared" si="2"/>
        <v>83</v>
      </c>
      <c r="BF101" s="347"/>
      <c r="BG101" s="347"/>
      <c r="BH101" s="347"/>
      <c r="BI101" s="348"/>
      <c r="BJ101" s="347"/>
      <c r="BK101" s="347"/>
      <c r="BL101" s="347"/>
      <c r="BM101" s="347"/>
      <c r="BN101" s="347"/>
      <c r="BO101" s="347"/>
      <c r="BP101" s="347"/>
      <c r="BQ101" s="347"/>
      <c r="BR101" s="347"/>
      <c r="BS101" s="347"/>
      <c r="BT101" s="347"/>
      <c r="BU101" s="347"/>
      <c r="BV101" s="347"/>
      <c r="BW101" s="348">
        <f t="shared" si="3"/>
        <v>83</v>
      </c>
      <c r="BX101" s="347"/>
      <c r="BY101" s="348">
        <f t="shared" si="4"/>
        <v>83</v>
      </c>
      <c r="BZ101" s="347"/>
      <c r="CA101" s="347"/>
      <c r="CB101" s="347"/>
      <c r="CC101" s="347"/>
      <c r="CD101" s="348">
        <f t="shared" si="5"/>
        <v>83</v>
      </c>
      <c r="CE101" s="347"/>
      <c r="CF101" s="347"/>
      <c r="CG101" s="347"/>
      <c r="CH101" s="347"/>
      <c r="CI101" s="347"/>
      <c r="CJ101" s="347"/>
      <c r="CK101" s="347"/>
      <c r="CL101" s="347"/>
      <c r="CM101" s="347"/>
      <c r="CN101" s="347"/>
      <c r="CO101" s="347"/>
      <c r="CP101" s="347"/>
      <c r="CQ101" s="347"/>
      <c r="CR101" s="347"/>
      <c r="CS101" s="347"/>
      <c r="CT101" s="347"/>
      <c r="CU101" s="347"/>
      <c r="CV101" s="347"/>
      <c r="CW101" s="347"/>
      <c r="CX101" s="347"/>
      <c r="CY101" s="347"/>
      <c r="CZ101" s="347"/>
      <c r="DA101" s="347"/>
      <c r="DB101" s="347"/>
      <c r="DC101" s="347"/>
      <c r="DD101" s="347"/>
      <c r="DE101" s="347"/>
      <c r="DF101" s="347"/>
      <c r="DG101" s="347"/>
      <c r="DH101" s="347"/>
      <c r="DI101" s="347"/>
      <c r="DJ101" s="347"/>
      <c r="DK101" s="347"/>
      <c r="DL101" s="347"/>
      <c r="DM101" s="347"/>
      <c r="DN101" s="347"/>
      <c r="DO101" s="347"/>
      <c r="DP101" s="347"/>
      <c r="DQ101" s="347"/>
      <c r="DR101" s="347"/>
      <c r="DS101" s="347"/>
      <c r="DT101" s="347"/>
      <c r="DU101" s="347"/>
    </row>
    <row r="102" spans="1:125" s="287" customFormat="1" ht="12.75" customHeight="1">
      <c r="A102" s="335"/>
      <c r="B102" s="334">
        <v>7</v>
      </c>
      <c r="C102" s="336" t="s">
        <v>184</v>
      </c>
      <c r="D102" s="337" t="s">
        <v>324</v>
      </c>
      <c r="E102" s="338">
        <v>1</v>
      </c>
      <c r="F102" s="338">
        <v>1</v>
      </c>
      <c r="G102" s="339">
        <v>0</v>
      </c>
      <c r="H102" s="340">
        <v>0</v>
      </c>
      <c r="I102" s="275" t="s">
        <v>3</v>
      </c>
      <c r="J102" s="276"/>
      <c r="K102" s="341">
        <v>28</v>
      </c>
      <c r="L102" s="342"/>
      <c r="M102" s="342"/>
      <c r="N102" s="341">
        <v>50</v>
      </c>
      <c r="O102" s="341"/>
      <c r="P102" s="341"/>
      <c r="Q102" s="279"/>
      <c r="R102" s="279"/>
      <c r="S102" s="280">
        <v>43</v>
      </c>
      <c r="T102" s="279">
        <v>1</v>
      </c>
      <c r="U102" s="279"/>
      <c r="V102" s="280">
        <v>43</v>
      </c>
      <c r="W102" s="343"/>
      <c r="X102" s="173">
        <v>43</v>
      </c>
      <c r="Y102" s="343"/>
      <c r="Z102" s="343"/>
      <c r="AA102" s="343"/>
      <c r="AB102" s="337"/>
      <c r="AC102" s="344"/>
      <c r="AD102" s="334">
        <v>1</v>
      </c>
      <c r="AE102" s="343">
        <v>2</v>
      </c>
      <c r="AF102" s="343">
        <v>43</v>
      </c>
      <c r="AG102" s="345" t="s">
        <v>193</v>
      </c>
      <c r="AH102" s="346">
        <v>0</v>
      </c>
      <c r="AI102" s="347"/>
      <c r="AJ102" s="347"/>
      <c r="AK102" s="347"/>
      <c r="AL102" s="347"/>
      <c r="AM102" s="348"/>
      <c r="AN102" s="347"/>
      <c r="AO102" s="347"/>
      <c r="AP102" s="347"/>
      <c r="AQ102" s="348"/>
      <c r="AR102" s="347"/>
      <c r="AS102" s="347"/>
      <c r="AT102" s="347"/>
      <c r="AU102" s="347"/>
      <c r="AV102" s="347"/>
      <c r="AW102" s="347"/>
      <c r="AX102" s="347"/>
      <c r="AY102" s="347"/>
      <c r="AZ102" s="347"/>
      <c r="BA102" s="347"/>
      <c r="BB102" s="347"/>
      <c r="BC102" s="347"/>
      <c r="BD102" s="348"/>
      <c r="BE102" s="348"/>
      <c r="BF102" s="347"/>
      <c r="BG102" s="347"/>
      <c r="BH102" s="347"/>
      <c r="BI102" s="348">
        <f>X102</f>
        <v>43</v>
      </c>
      <c r="BJ102" s="347"/>
      <c r="BK102" s="347"/>
      <c r="BL102" s="347"/>
      <c r="BM102" s="347"/>
      <c r="BN102" s="347"/>
      <c r="BO102" s="347"/>
      <c r="BP102" s="347"/>
      <c r="BQ102" s="347"/>
      <c r="BR102" s="347"/>
      <c r="BS102" s="347"/>
      <c r="BT102" s="347"/>
      <c r="BU102" s="347"/>
      <c r="BV102" s="347"/>
      <c r="BW102" s="348"/>
      <c r="BX102" s="347"/>
      <c r="BY102" s="348"/>
      <c r="BZ102" s="347"/>
      <c r="CA102" s="347"/>
      <c r="CB102" s="347"/>
      <c r="CC102" s="347"/>
      <c r="CD102" s="348"/>
      <c r="CE102" s="347"/>
      <c r="CF102" s="347"/>
      <c r="CG102" s="347"/>
      <c r="CH102" s="347"/>
      <c r="CI102" s="347"/>
      <c r="CJ102" s="347"/>
      <c r="CK102" s="347"/>
      <c r="CL102" s="347"/>
      <c r="CM102" s="347"/>
      <c r="CN102" s="347"/>
      <c r="CO102" s="347"/>
      <c r="CP102" s="347"/>
      <c r="CQ102" s="347"/>
      <c r="CR102" s="347"/>
      <c r="CS102" s="347"/>
      <c r="CT102" s="347"/>
      <c r="CU102" s="347"/>
      <c r="CV102" s="347"/>
      <c r="CW102" s="347"/>
      <c r="CX102" s="347"/>
      <c r="CY102" s="347"/>
      <c r="CZ102" s="347"/>
      <c r="DA102" s="347"/>
      <c r="DB102" s="347"/>
      <c r="DC102" s="347"/>
      <c r="DD102" s="347"/>
      <c r="DE102" s="347"/>
      <c r="DF102" s="347"/>
      <c r="DG102" s="347"/>
      <c r="DH102" s="347"/>
      <c r="DI102" s="347"/>
      <c r="DJ102" s="347"/>
      <c r="DK102" s="347"/>
      <c r="DL102" s="347"/>
      <c r="DM102" s="347"/>
      <c r="DN102" s="347"/>
      <c r="DO102" s="347"/>
      <c r="DP102" s="347"/>
      <c r="DQ102" s="347"/>
      <c r="DR102" s="347"/>
      <c r="DS102" s="347"/>
      <c r="DT102" s="347"/>
      <c r="DU102" s="347"/>
    </row>
    <row r="103" spans="1:125" s="287" customFormat="1" ht="12.75" customHeight="1">
      <c r="A103" s="335"/>
      <c r="B103" s="334">
        <v>7</v>
      </c>
      <c r="C103" s="336" t="s">
        <v>308</v>
      </c>
      <c r="D103" s="337" t="s">
        <v>396</v>
      </c>
      <c r="E103" s="338">
        <v>3</v>
      </c>
      <c r="F103" s="338">
        <v>1</v>
      </c>
      <c r="G103" s="339">
        <v>0</v>
      </c>
      <c r="H103" s="340">
        <v>0</v>
      </c>
      <c r="I103" s="275" t="s">
        <v>3</v>
      </c>
      <c r="J103" s="276"/>
      <c r="K103" s="341">
        <v>22</v>
      </c>
      <c r="L103" s="342"/>
      <c r="M103" s="342"/>
      <c r="N103" s="341">
        <v>850</v>
      </c>
      <c r="O103" s="341"/>
      <c r="P103" s="341"/>
      <c r="Q103" s="279"/>
      <c r="R103" s="279"/>
      <c r="S103" s="280">
        <v>50</v>
      </c>
      <c r="T103" s="279">
        <v>1</v>
      </c>
      <c r="U103" s="279"/>
      <c r="V103" s="280">
        <v>50</v>
      </c>
      <c r="W103" s="343"/>
      <c r="X103" s="173">
        <v>50</v>
      </c>
      <c r="Y103" s="343"/>
      <c r="Z103" s="343"/>
      <c r="AA103" s="343"/>
      <c r="AB103" s="337"/>
      <c r="AC103" s="344"/>
      <c r="AD103" s="334">
        <v>1</v>
      </c>
      <c r="AE103" s="343">
        <v>4</v>
      </c>
      <c r="AF103" s="343">
        <v>50</v>
      </c>
      <c r="AG103" s="345" t="s">
        <v>192</v>
      </c>
      <c r="AH103" s="346">
        <v>9</v>
      </c>
      <c r="AI103" s="347"/>
      <c r="AJ103" s="347"/>
      <c r="AK103" s="347"/>
      <c r="AL103" s="347"/>
      <c r="AM103" s="348"/>
      <c r="AN103" s="347"/>
      <c r="AO103" s="347"/>
      <c r="AP103" s="347"/>
      <c r="AQ103" s="348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7"/>
      <c r="BB103" s="347"/>
      <c r="BC103" s="347"/>
      <c r="BD103" s="348">
        <f>X103</f>
        <v>50</v>
      </c>
      <c r="BE103" s="348"/>
      <c r="BF103" s="347"/>
      <c r="BG103" s="347"/>
      <c r="BH103" s="347"/>
      <c r="BI103" s="348"/>
      <c r="BJ103" s="347"/>
      <c r="BK103" s="347"/>
      <c r="BL103" s="347"/>
      <c r="BM103" s="347"/>
      <c r="BN103" s="347"/>
      <c r="BO103" s="347"/>
      <c r="BP103" s="347"/>
      <c r="BQ103" s="347"/>
      <c r="BR103" s="347"/>
      <c r="BS103" s="347"/>
      <c r="BT103" s="347"/>
      <c r="BU103" s="347"/>
      <c r="BV103" s="347"/>
      <c r="BW103" s="348"/>
      <c r="BX103" s="347"/>
      <c r="BY103" s="348"/>
      <c r="BZ103" s="347"/>
      <c r="CA103" s="347"/>
      <c r="CB103" s="347"/>
      <c r="CC103" s="347"/>
      <c r="CD103" s="348"/>
      <c r="CE103" s="347"/>
      <c r="CF103" s="347"/>
      <c r="CG103" s="347"/>
      <c r="CH103" s="347"/>
      <c r="CI103" s="347"/>
      <c r="CJ103" s="347"/>
      <c r="CK103" s="347"/>
      <c r="CL103" s="347"/>
      <c r="CM103" s="347"/>
      <c r="CN103" s="347"/>
      <c r="CO103" s="347"/>
      <c r="CP103" s="347"/>
      <c r="CQ103" s="347"/>
      <c r="CR103" s="347"/>
      <c r="CS103" s="347"/>
      <c r="CT103" s="347"/>
      <c r="CU103" s="347"/>
      <c r="CV103" s="347"/>
      <c r="CW103" s="347"/>
      <c r="CX103" s="347"/>
      <c r="CY103" s="347"/>
      <c r="CZ103" s="347"/>
      <c r="DA103" s="347"/>
      <c r="DB103" s="347"/>
      <c r="DC103" s="347"/>
      <c r="DD103" s="347"/>
      <c r="DE103" s="347"/>
      <c r="DF103" s="347"/>
      <c r="DG103" s="347"/>
      <c r="DH103" s="347"/>
      <c r="DI103" s="347"/>
      <c r="DJ103" s="347"/>
      <c r="DK103" s="347"/>
      <c r="DL103" s="347"/>
      <c r="DM103" s="347"/>
      <c r="DN103" s="347"/>
      <c r="DO103" s="347"/>
      <c r="DP103" s="347"/>
      <c r="DQ103" s="347"/>
      <c r="DR103" s="347"/>
      <c r="DS103" s="347"/>
      <c r="DT103" s="347"/>
      <c r="DU103" s="347"/>
    </row>
    <row r="104" spans="1:125" s="287" customFormat="1" ht="12.75" customHeight="1">
      <c r="A104" s="335"/>
      <c r="B104" s="334">
        <v>7</v>
      </c>
      <c r="C104" s="336" t="s">
        <v>325</v>
      </c>
      <c r="D104" s="337" t="s">
        <v>327</v>
      </c>
      <c r="E104" s="338">
        <v>6</v>
      </c>
      <c r="F104" s="338">
        <v>1</v>
      </c>
      <c r="G104" s="339">
        <v>0</v>
      </c>
      <c r="H104" s="340">
        <v>0</v>
      </c>
      <c r="I104" s="275" t="s">
        <v>3</v>
      </c>
      <c r="J104" s="276"/>
      <c r="K104" s="341">
        <v>20</v>
      </c>
      <c r="L104" s="342"/>
      <c r="M104" s="342"/>
      <c r="N104" s="341">
        <v>800</v>
      </c>
      <c r="O104" s="341"/>
      <c r="P104" s="341"/>
      <c r="Q104" s="279"/>
      <c r="R104" s="279"/>
      <c r="S104" s="280">
        <v>46</v>
      </c>
      <c r="T104" s="279">
        <v>1</v>
      </c>
      <c r="U104" s="279"/>
      <c r="V104" s="280">
        <v>46</v>
      </c>
      <c r="W104" s="343"/>
      <c r="X104" s="173">
        <v>46</v>
      </c>
      <c r="Y104" s="343"/>
      <c r="Z104" s="343"/>
      <c r="AA104" s="343"/>
      <c r="AB104" s="337"/>
      <c r="AC104" s="344"/>
      <c r="AD104" s="334">
        <v>2</v>
      </c>
      <c r="AE104" s="343">
        <v>2</v>
      </c>
      <c r="AF104" s="343">
        <v>46</v>
      </c>
      <c r="AG104" s="345" t="s">
        <v>195</v>
      </c>
      <c r="AH104" s="346">
        <v>0</v>
      </c>
      <c r="AI104" s="347"/>
      <c r="AJ104" s="347"/>
      <c r="AK104" s="347"/>
      <c r="AL104" s="347"/>
      <c r="AM104" s="348">
        <f>X104</f>
        <v>46</v>
      </c>
      <c r="AN104" s="347"/>
      <c r="AO104" s="347"/>
      <c r="AP104" s="347"/>
      <c r="AQ104" s="348">
        <f t="shared" si="6"/>
        <v>46</v>
      </c>
      <c r="AR104" s="347"/>
      <c r="AS104" s="347"/>
      <c r="AT104" s="347"/>
      <c r="AU104" s="347"/>
      <c r="AV104" s="347"/>
      <c r="AW104" s="347"/>
      <c r="AX104" s="347"/>
      <c r="AY104" s="347"/>
      <c r="AZ104" s="347"/>
      <c r="BA104" s="347"/>
      <c r="BB104" s="347"/>
      <c r="BC104" s="347"/>
      <c r="BD104" s="348"/>
      <c r="BE104" s="348"/>
      <c r="BF104" s="347"/>
      <c r="BG104" s="347"/>
      <c r="BH104" s="347"/>
      <c r="BI104" s="348"/>
      <c r="BJ104" s="347"/>
      <c r="BK104" s="347"/>
      <c r="BL104" s="347"/>
      <c r="BM104" s="347"/>
      <c r="BN104" s="347"/>
      <c r="BO104" s="347"/>
      <c r="BP104" s="347"/>
      <c r="BQ104" s="347"/>
      <c r="BR104" s="347"/>
      <c r="BS104" s="347"/>
      <c r="BT104" s="347"/>
      <c r="BU104" s="347"/>
      <c r="BV104" s="347"/>
      <c r="BW104" s="348"/>
      <c r="BX104" s="347"/>
      <c r="BY104" s="348"/>
      <c r="BZ104" s="347"/>
      <c r="CA104" s="347"/>
      <c r="CB104" s="347"/>
      <c r="CC104" s="347"/>
      <c r="CD104" s="348"/>
      <c r="CE104" s="347"/>
      <c r="CF104" s="347"/>
      <c r="CG104" s="347"/>
      <c r="CH104" s="347"/>
      <c r="CI104" s="347"/>
      <c r="CJ104" s="347"/>
      <c r="CK104" s="347"/>
      <c r="CL104" s="347"/>
      <c r="CM104" s="347"/>
      <c r="CN104" s="347"/>
      <c r="CO104" s="347"/>
      <c r="CP104" s="347"/>
      <c r="CQ104" s="347"/>
      <c r="CR104" s="347"/>
      <c r="CS104" s="347"/>
      <c r="CT104" s="347"/>
      <c r="CU104" s="347"/>
      <c r="CV104" s="347"/>
      <c r="CW104" s="347"/>
      <c r="CX104" s="347"/>
      <c r="CY104" s="347"/>
      <c r="CZ104" s="347"/>
      <c r="DA104" s="347"/>
      <c r="DB104" s="347"/>
      <c r="DC104" s="347"/>
      <c r="DD104" s="347"/>
      <c r="DE104" s="347"/>
      <c r="DF104" s="347"/>
      <c r="DG104" s="347"/>
      <c r="DH104" s="347"/>
      <c r="DI104" s="347"/>
      <c r="DJ104" s="347"/>
      <c r="DK104" s="347"/>
      <c r="DL104" s="347"/>
      <c r="DM104" s="347"/>
      <c r="DN104" s="347"/>
      <c r="DO104" s="347"/>
      <c r="DP104" s="347"/>
      <c r="DQ104" s="347"/>
      <c r="DR104" s="347"/>
      <c r="DS104" s="347"/>
      <c r="DT104" s="347"/>
      <c r="DU104" s="347"/>
    </row>
    <row r="105" spans="1:125" s="287" customFormat="1" ht="12.75" customHeight="1">
      <c r="A105" s="335"/>
      <c r="B105" s="334">
        <v>8</v>
      </c>
      <c r="C105" s="336" t="s">
        <v>168</v>
      </c>
      <c r="D105" s="337" t="s">
        <v>328</v>
      </c>
      <c r="E105" s="338">
        <v>1</v>
      </c>
      <c r="F105" s="338">
        <v>1</v>
      </c>
      <c r="G105" s="339">
        <v>0</v>
      </c>
      <c r="H105" s="340">
        <v>0</v>
      </c>
      <c r="I105" s="275" t="s">
        <v>3</v>
      </c>
      <c r="J105" s="276"/>
      <c r="K105" s="341">
        <v>19</v>
      </c>
      <c r="L105" s="342"/>
      <c r="M105" s="342"/>
      <c r="N105" s="341">
        <v>50</v>
      </c>
      <c r="O105" s="341"/>
      <c r="P105" s="341"/>
      <c r="Q105" s="279"/>
      <c r="R105" s="279"/>
      <c r="S105" s="280">
        <v>29.5</v>
      </c>
      <c r="T105" s="279">
        <v>1</v>
      </c>
      <c r="U105" s="279"/>
      <c r="V105" s="280">
        <v>29.5</v>
      </c>
      <c r="W105" s="343"/>
      <c r="X105" s="173">
        <v>29.5</v>
      </c>
      <c r="Y105" s="343"/>
      <c r="Z105" s="343"/>
      <c r="AA105" s="343"/>
      <c r="AB105" s="337"/>
      <c r="AC105" s="344"/>
      <c r="AD105" s="334">
        <v>1</v>
      </c>
      <c r="AE105" s="343">
        <v>2</v>
      </c>
      <c r="AF105" s="343">
        <v>29.5</v>
      </c>
      <c r="AG105" s="345" t="s">
        <v>193</v>
      </c>
      <c r="AH105" s="346">
        <v>0</v>
      </c>
      <c r="AI105" s="347"/>
      <c r="AJ105" s="347"/>
      <c r="AK105" s="347"/>
      <c r="AL105" s="347"/>
      <c r="AM105" s="348"/>
      <c r="AN105" s="347"/>
      <c r="AO105" s="347"/>
      <c r="AP105" s="347"/>
      <c r="AQ105" s="348"/>
      <c r="AR105" s="347"/>
      <c r="AS105" s="347"/>
      <c r="AT105" s="347"/>
      <c r="AU105" s="347"/>
      <c r="AV105" s="347"/>
      <c r="AW105" s="347"/>
      <c r="AX105" s="347"/>
      <c r="AY105" s="347"/>
      <c r="AZ105" s="347"/>
      <c r="BA105" s="347"/>
      <c r="BB105" s="347"/>
      <c r="BC105" s="347"/>
      <c r="BD105" s="348"/>
      <c r="BE105" s="348"/>
      <c r="BF105" s="347"/>
      <c r="BG105" s="347"/>
      <c r="BH105" s="347"/>
      <c r="BI105" s="348">
        <f>X105</f>
        <v>29.5</v>
      </c>
      <c r="BJ105" s="347"/>
      <c r="BK105" s="347"/>
      <c r="BL105" s="347"/>
      <c r="BM105" s="347"/>
      <c r="BN105" s="347"/>
      <c r="BO105" s="347"/>
      <c r="BP105" s="347"/>
      <c r="BQ105" s="347"/>
      <c r="BR105" s="347"/>
      <c r="BS105" s="347"/>
      <c r="BT105" s="347"/>
      <c r="BU105" s="347"/>
      <c r="BV105" s="347"/>
      <c r="BW105" s="348"/>
      <c r="BX105" s="347"/>
      <c r="BY105" s="348"/>
      <c r="BZ105" s="347"/>
      <c r="CA105" s="347"/>
      <c r="CB105" s="347"/>
      <c r="CC105" s="347"/>
      <c r="CD105" s="348"/>
      <c r="CE105" s="347"/>
      <c r="CF105" s="347"/>
      <c r="CG105" s="347"/>
      <c r="CH105" s="347"/>
      <c r="CI105" s="347"/>
      <c r="CJ105" s="347"/>
      <c r="CK105" s="347"/>
      <c r="CL105" s="347"/>
      <c r="CM105" s="347"/>
      <c r="CN105" s="347"/>
      <c r="CO105" s="347"/>
      <c r="CP105" s="347"/>
      <c r="CQ105" s="347"/>
      <c r="CR105" s="347"/>
      <c r="CS105" s="347"/>
      <c r="CT105" s="347"/>
      <c r="CU105" s="347"/>
      <c r="CV105" s="347"/>
      <c r="CW105" s="347"/>
      <c r="CX105" s="347"/>
      <c r="CY105" s="347"/>
      <c r="CZ105" s="347"/>
      <c r="DA105" s="347"/>
      <c r="DB105" s="347"/>
      <c r="DC105" s="347"/>
      <c r="DD105" s="347"/>
      <c r="DE105" s="347"/>
      <c r="DF105" s="347"/>
      <c r="DG105" s="347"/>
      <c r="DH105" s="347"/>
      <c r="DI105" s="347"/>
      <c r="DJ105" s="347"/>
      <c r="DK105" s="347"/>
      <c r="DL105" s="347"/>
      <c r="DM105" s="347"/>
      <c r="DN105" s="347"/>
      <c r="DO105" s="347"/>
      <c r="DP105" s="347"/>
      <c r="DQ105" s="347"/>
      <c r="DR105" s="347"/>
      <c r="DS105" s="347"/>
      <c r="DT105" s="347"/>
      <c r="DU105" s="347"/>
    </row>
    <row r="106" spans="1:125" s="287" customFormat="1" ht="12.75" customHeight="1">
      <c r="A106" s="335"/>
      <c r="B106" s="334">
        <v>8</v>
      </c>
      <c r="C106" s="336" t="s">
        <v>329</v>
      </c>
      <c r="D106" s="337" t="s">
        <v>337</v>
      </c>
      <c r="E106" s="338">
        <v>7</v>
      </c>
      <c r="F106" s="338">
        <v>2</v>
      </c>
      <c r="G106" s="339">
        <v>1</v>
      </c>
      <c r="H106" s="340">
        <v>0</v>
      </c>
      <c r="I106" s="275" t="s">
        <v>313</v>
      </c>
      <c r="J106" s="276" t="s">
        <v>314</v>
      </c>
      <c r="K106" s="341"/>
      <c r="L106" s="342"/>
      <c r="M106" s="342"/>
      <c r="N106" s="341">
        <v>450</v>
      </c>
      <c r="O106" s="341"/>
      <c r="P106" s="341">
        <v>3.8</v>
      </c>
      <c r="Q106" s="279">
        <v>6</v>
      </c>
      <c r="R106" s="279"/>
      <c r="S106" s="280">
        <v>31.5</v>
      </c>
      <c r="T106" s="279">
        <v>1</v>
      </c>
      <c r="U106" s="279"/>
      <c r="V106" s="280">
        <v>31.5</v>
      </c>
      <c r="W106" s="343">
        <v>40</v>
      </c>
      <c r="X106" s="173">
        <v>71.5</v>
      </c>
      <c r="Y106" s="343"/>
      <c r="Z106" s="343"/>
      <c r="AA106" s="343"/>
      <c r="AB106" s="337"/>
      <c r="AC106" s="344"/>
      <c r="AD106" s="334">
        <v>6</v>
      </c>
      <c r="AE106" s="343">
        <v>6</v>
      </c>
      <c r="AF106" s="343">
        <v>559</v>
      </c>
      <c r="AG106" s="345" t="s">
        <v>240</v>
      </c>
      <c r="AH106" s="346">
        <v>21</v>
      </c>
      <c r="AI106" s="347"/>
      <c r="AJ106" s="347"/>
      <c r="AK106" s="347"/>
      <c r="AL106" s="347"/>
      <c r="AM106" s="348"/>
      <c r="AN106" s="347"/>
      <c r="AO106" s="347"/>
      <c r="AP106" s="347"/>
      <c r="AQ106" s="348"/>
      <c r="AR106" s="347"/>
      <c r="AS106" s="347"/>
      <c r="AT106" s="347"/>
      <c r="AU106" s="347"/>
      <c r="AV106" s="347"/>
      <c r="AW106" s="347"/>
      <c r="AX106" s="347"/>
      <c r="AY106" s="347"/>
      <c r="AZ106" s="347"/>
      <c r="BA106" s="347"/>
      <c r="BB106" s="347"/>
      <c r="BC106" s="347"/>
      <c r="BD106" s="348"/>
      <c r="BE106" s="348">
        <f aca="true" t="shared" si="7" ref="BE106:BE113">X106</f>
        <v>71.5</v>
      </c>
      <c r="BF106" s="347"/>
      <c r="BG106" s="347"/>
      <c r="BH106" s="347"/>
      <c r="BI106" s="348"/>
      <c r="BJ106" s="347"/>
      <c r="BK106" s="347"/>
      <c r="BL106" s="347"/>
      <c r="BM106" s="347"/>
      <c r="BN106" s="347"/>
      <c r="BO106" s="347"/>
      <c r="BP106" s="347"/>
      <c r="BQ106" s="347"/>
      <c r="BR106" s="347"/>
      <c r="BS106" s="347"/>
      <c r="BT106" s="347"/>
      <c r="BU106" s="347"/>
      <c r="BV106" s="347"/>
      <c r="BW106" s="348">
        <f>X106+AH106</f>
        <v>92.5</v>
      </c>
      <c r="BX106" s="347"/>
      <c r="BY106" s="348">
        <f aca="true" t="shared" si="8" ref="BY106:BY113">X106</f>
        <v>71.5</v>
      </c>
      <c r="BZ106" s="347"/>
      <c r="CA106" s="347"/>
      <c r="CB106" s="347"/>
      <c r="CC106" s="347"/>
      <c r="CD106" s="348">
        <f aca="true" t="shared" si="9" ref="CD106:CD113">X106</f>
        <v>71.5</v>
      </c>
      <c r="CE106" s="347"/>
      <c r="CF106" s="347"/>
      <c r="CG106" s="347"/>
      <c r="CH106" s="347"/>
      <c r="CI106" s="347"/>
      <c r="CJ106" s="347"/>
      <c r="CK106" s="347"/>
      <c r="CL106" s="348">
        <f aca="true" t="shared" si="10" ref="CL106:CL113">X106</f>
        <v>71.5</v>
      </c>
      <c r="CM106" s="347"/>
      <c r="CN106" s="347"/>
      <c r="CO106" s="347"/>
      <c r="CP106" s="347"/>
      <c r="CQ106" s="347"/>
      <c r="CR106" s="348">
        <f aca="true" t="shared" si="11" ref="CR106:CR113">X106</f>
        <v>71.5</v>
      </c>
      <c r="CS106" s="347"/>
      <c r="CT106" s="347"/>
      <c r="CU106" s="347"/>
      <c r="CV106" s="347"/>
      <c r="CW106" s="347"/>
      <c r="CX106" s="347"/>
      <c r="CY106" s="347"/>
      <c r="CZ106" s="347"/>
      <c r="DA106" s="347"/>
      <c r="DB106" s="347"/>
      <c r="DC106" s="347"/>
      <c r="DD106" s="347"/>
      <c r="DE106" s="347"/>
      <c r="DF106" s="347"/>
      <c r="DG106" s="347"/>
      <c r="DH106" s="347"/>
      <c r="DI106" s="347"/>
      <c r="DJ106" s="347"/>
      <c r="DK106" s="347"/>
      <c r="DL106" s="347"/>
      <c r="DM106" s="347"/>
      <c r="DN106" s="347"/>
      <c r="DO106" s="347"/>
      <c r="DP106" s="347"/>
      <c r="DQ106" s="347"/>
      <c r="DR106" s="347"/>
      <c r="DS106" s="347"/>
      <c r="DT106" s="347"/>
      <c r="DU106" s="347"/>
    </row>
    <row r="107" spans="1:125" s="287" customFormat="1" ht="12.75" customHeight="1">
      <c r="A107" s="335"/>
      <c r="B107" s="334"/>
      <c r="C107" s="336"/>
      <c r="D107" s="337"/>
      <c r="E107" s="338"/>
      <c r="F107" s="338">
        <v>2</v>
      </c>
      <c r="G107" s="339">
        <v>1</v>
      </c>
      <c r="H107" s="340">
        <v>0</v>
      </c>
      <c r="I107" s="275" t="s">
        <v>313</v>
      </c>
      <c r="J107" s="276" t="s">
        <v>314</v>
      </c>
      <c r="K107" s="341"/>
      <c r="L107" s="342"/>
      <c r="M107" s="342"/>
      <c r="N107" s="341"/>
      <c r="O107" s="341">
        <v>450</v>
      </c>
      <c r="P107" s="341"/>
      <c r="Q107" s="279">
        <v>6</v>
      </c>
      <c r="R107" s="279"/>
      <c r="S107" s="280">
        <v>0</v>
      </c>
      <c r="T107" s="279">
        <v>1</v>
      </c>
      <c r="U107" s="279"/>
      <c r="V107" s="280">
        <v>0</v>
      </c>
      <c r="W107" s="343"/>
      <c r="X107" s="173">
        <v>0</v>
      </c>
      <c r="Y107" s="343"/>
      <c r="Z107" s="343"/>
      <c r="AA107" s="343"/>
      <c r="AB107" s="337"/>
      <c r="AC107" s="344"/>
      <c r="AD107" s="334"/>
      <c r="AE107" s="343"/>
      <c r="AF107" s="343"/>
      <c r="AG107" s="345"/>
      <c r="AH107" s="346"/>
      <c r="AI107" s="347"/>
      <c r="AJ107" s="347"/>
      <c r="AK107" s="347"/>
      <c r="AL107" s="347"/>
      <c r="AM107" s="348"/>
      <c r="AN107" s="347"/>
      <c r="AO107" s="347"/>
      <c r="AP107" s="347"/>
      <c r="AQ107" s="348"/>
      <c r="AR107" s="347"/>
      <c r="AS107" s="347"/>
      <c r="AT107" s="347"/>
      <c r="AU107" s="347"/>
      <c r="AV107" s="347"/>
      <c r="AW107" s="347"/>
      <c r="AX107" s="347"/>
      <c r="AY107" s="347"/>
      <c r="AZ107" s="347"/>
      <c r="BA107" s="347"/>
      <c r="BB107" s="347"/>
      <c r="BC107" s="347"/>
      <c r="BD107" s="348"/>
      <c r="BE107" s="348">
        <f t="shared" si="7"/>
        <v>0</v>
      </c>
      <c r="BF107" s="347"/>
      <c r="BG107" s="347"/>
      <c r="BH107" s="347"/>
      <c r="BI107" s="348"/>
      <c r="BJ107" s="347"/>
      <c r="BK107" s="347"/>
      <c r="BL107" s="347"/>
      <c r="BM107" s="347"/>
      <c r="BN107" s="347"/>
      <c r="BO107" s="347"/>
      <c r="BP107" s="347"/>
      <c r="BQ107" s="347"/>
      <c r="BR107" s="347"/>
      <c r="BS107" s="347"/>
      <c r="BT107" s="347"/>
      <c r="BU107" s="347"/>
      <c r="BV107" s="347"/>
      <c r="BW107" s="348">
        <f aca="true" t="shared" si="12" ref="BW107:BW113">X107</f>
        <v>0</v>
      </c>
      <c r="BX107" s="347"/>
      <c r="BY107" s="348">
        <f t="shared" si="8"/>
        <v>0</v>
      </c>
      <c r="BZ107" s="347"/>
      <c r="CA107" s="347"/>
      <c r="CB107" s="347"/>
      <c r="CC107" s="347"/>
      <c r="CD107" s="348">
        <f t="shared" si="9"/>
        <v>0</v>
      </c>
      <c r="CE107" s="347"/>
      <c r="CF107" s="347"/>
      <c r="CG107" s="347"/>
      <c r="CH107" s="347"/>
      <c r="CI107" s="347"/>
      <c r="CJ107" s="347"/>
      <c r="CK107" s="347"/>
      <c r="CL107" s="348">
        <f t="shared" si="10"/>
        <v>0</v>
      </c>
      <c r="CM107" s="347"/>
      <c r="CN107" s="347"/>
      <c r="CO107" s="347"/>
      <c r="CP107" s="347"/>
      <c r="CQ107" s="347"/>
      <c r="CR107" s="348">
        <f t="shared" si="11"/>
        <v>0</v>
      </c>
      <c r="CS107" s="347"/>
      <c r="CT107" s="347"/>
      <c r="CU107" s="347"/>
      <c r="CV107" s="347"/>
      <c r="CW107" s="347"/>
      <c r="CX107" s="347"/>
      <c r="CY107" s="347"/>
      <c r="CZ107" s="347"/>
      <c r="DA107" s="347"/>
      <c r="DB107" s="347"/>
      <c r="DC107" s="347"/>
      <c r="DD107" s="347"/>
      <c r="DE107" s="347"/>
      <c r="DF107" s="347"/>
      <c r="DG107" s="347"/>
      <c r="DH107" s="347"/>
      <c r="DI107" s="347"/>
      <c r="DJ107" s="347"/>
      <c r="DK107" s="347"/>
      <c r="DL107" s="347"/>
      <c r="DM107" s="347"/>
      <c r="DN107" s="347"/>
      <c r="DO107" s="347"/>
      <c r="DP107" s="347"/>
      <c r="DQ107" s="347"/>
      <c r="DR107" s="347"/>
      <c r="DS107" s="347"/>
      <c r="DT107" s="347"/>
      <c r="DU107" s="347"/>
    </row>
    <row r="108" spans="1:125" s="287" customFormat="1" ht="12.75" customHeight="1">
      <c r="A108" s="335"/>
      <c r="B108" s="334"/>
      <c r="C108" s="336"/>
      <c r="D108" s="337"/>
      <c r="E108" s="338"/>
      <c r="F108" s="338">
        <v>2</v>
      </c>
      <c r="G108" s="339">
        <v>2</v>
      </c>
      <c r="H108" s="340">
        <v>0</v>
      </c>
      <c r="I108" s="275" t="s">
        <v>313</v>
      </c>
      <c r="J108" s="276" t="s">
        <v>320</v>
      </c>
      <c r="K108" s="341"/>
      <c r="L108" s="342"/>
      <c r="M108" s="342"/>
      <c r="N108" s="341">
        <v>1950</v>
      </c>
      <c r="O108" s="341"/>
      <c r="P108" s="341">
        <v>22</v>
      </c>
      <c r="Q108" s="279">
        <v>8</v>
      </c>
      <c r="R108" s="279"/>
      <c r="S108" s="280">
        <v>213</v>
      </c>
      <c r="T108" s="279">
        <v>1</v>
      </c>
      <c r="U108" s="279"/>
      <c r="V108" s="280">
        <v>213</v>
      </c>
      <c r="W108" s="343"/>
      <c r="X108" s="173">
        <v>213</v>
      </c>
      <c r="Y108" s="343"/>
      <c r="Z108" s="343"/>
      <c r="AA108" s="343"/>
      <c r="AB108" s="337"/>
      <c r="AC108" s="344"/>
      <c r="AD108" s="334"/>
      <c r="AE108" s="343"/>
      <c r="AF108" s="343"/>
      <c r="AG108" s="345"/>
      <c r="AH108" s="346"/>
      <c r="AI108" s="347"/>
      <c r="AJ108" s="347"/>
      <c r="AK108" s="347"/>
      <c r="AL108" s="347"/>
      <c r="AM108" s="348"/>
      <c r="AN108" s="347"/>
      <c r="AO108" s="347"/>
      <c r="AP108" s="347"/>
      <c r="AQ108" s="348"/>
      <c r="AR108" s="347"/>
      <c r="AS108" s="347"/>
      <c r="AT108" s="347"/>
      <c r="AU108" s="347"/>
      <c r="AV108" s="347"/>
      <c r="AW108" s="347"/>
      <c r="AX108" s="347"/>
      <c r="AY108" s="347"/>
      <c r="AZ108" s="347"/>
      <c r="BA108" s="347"/>
      <c r="BB108" s="347"/>
      <c r="BC108" s="347"/>
      <c r="BD108" s="348"/>
      <c r="BE108" s="348">
        <f t="shared" si="7"/>
        <v>213</v>
      </c>
      <c r="BF108" s="347"/>
      <c r="BG108" s="347"/>
      <c r="BH108" s="347"/>
      <c r="BI108" s="348"/>
      <c r="BJ108" s="347"/>
      <c r="BK108" s="347"/>
      <c r="BL108" s="347"/>
      <c r="BM108" s="347"/>
      <c r="BN108" s="347"/>
      <c r="BO108" s="347"/>
      <c r="BP108" s="347"/>
      <c r="BQ108" s="347"/>
      <c r="BR108" s="347"/>
      <c r="BS108" s="347"/>
      <c r="BT108" s="347"/>
      <c r="BU108" s="347"/>
      <c r="BV108" s="347"/>
      <c r="BW108" s="348">
        <f t="shared" si="12"/>
        <v>213</v>
      </c>
      <c r="BX108" s="347"/>
      <c r="BY108" s="348">
        <f t="shared" si="8"/>
        <v>213</v>
      </c>
      <c r="BZ108" s="347"/>
      <c r="CA108" s="347"/>
      <c r="CB108" s="347"/>
      <c r="CC108" s="347"/>
      <c r="CD108" s="348">
        <f t="shared" si="9"/>
        <v>213</v>
      </c>
      <c r="CE108" s="347"/>
      <c r="CF108" s="347"/>
      <c r="CG108" s="347"/>
      <c r="CH108" s="347"/>
      <c r="CI108" s="347"/>
      <c r="CJ108" s="347"/>
      <c r="CK108" s="347"/>
      <c r="CL108" s="348">
        <f t="shared" si="10"/>
        <v>213</v>
      </c>
      <c r="CM108" s="347"/>
      <c r="CN108" s="347"/>
      <c r="CO108" s="347"/>
      <c r="CP108" s="347"/>
      <c r="CQ108" s="347"/>
      <c r="CR108" s="348">
        <f t="shared" si="11"/>
        <v>213</v>
      </c>
      <c r="CS108" s="347"/>
      <c r="CT108" s="347"/>
      <c r="CU108" s="347"/>
      <c r="CV108" s="347"/>
      <c r="CW108" s="347"/>
      <c r="CX108" s="347"/>
      <c r="CY108" s="347"/>
      <c r="CZ108" s="347"/>
      <c r="DA108" s="347"/>
      <c r="DB108" s="347"/>
      <c r="DC108" s="347"/>
      <c r="DD108" s="347"/>
      <c r="DE108" s="347"/>
      <c r="DF108" s="347"/>
      <c r="DG108" s="347"/>
      <c r="DH108" s="347"/>
      <c r="DI108" s="347"/>
      <c r="DJ108" s="347"/>
      <c r="DK108" s="347"/>
      <c r="DL108" s="347"/>
      <c r="DM108" s="347"/>
      <c r="DN108" s="347"/>
      <c r="DO108" s="347"/>
      <c r="DP108" s="347"/>
      <c r="DQ108" s="347"/>
      <c r="DR108" s="347"/>
      <c r="DS108" s="347"/>
      <c r="DT108" s="347"/>
      <c r="DU108" s="347"/>
    </row>
    <row r="109" spans="1:125" s="287" customFormat="1" ht="12.75" customHeight="1">
      <c r="A109" s="335"/>
      <c r="B109" s="334"/>
      <c r="C109" s="336"/>
      <c r="D109" s="337"/>
      <c r="E109" s="338"/>
      <c r="F109" s="338">
        <v>2</v>
      </c>
      <c r="G109" s="339">
        <v>2</v>
      </c>
      <c r="H109" s="340">
        <v>0</v>
      </c>
      <c r="I109" s="275" t="s">
        <v>313</v>
      </c>
      <c r="J109" s="276" t="s">
        <v>320</v>
      </c>
      <c r="K109" s="341"/>
      <c r="L109" s="342"/>
      <c r="M109" s="342"/>
      <c r="N109" s="341"/>
      <c r="O109" s="341">
        <v>4750</v>
      </c>
      <c r="P109" s="341"/>
      <c r="Q109" s="279">
        <v>8</v>
      </c>
      <c r="R109" s="279"/>
      <c r="S109" s="280">
        <v>47.5</v>
      </c>
      <c r="T109" s="279">
        <v>1</v>
      </c>
      <c r="U109" s="279"/>
      <c r="V109" s="280">
        <v>47.5</v>
      </c>
      <c r="W109" s="343"/>
      <c r="X109" s="173">
        <v>47.5</v>
      </c>
      <c r="Y109" s="343"/>
      <c r="Z109" s="343"/>
      <c r="AA109" s="343"/>
      <c r="AB109" s="337"/>
      <c r="AC109" s="344"/>
      <c r="AD109" s="334"/>
      <c r="AE109" s="343"/>
      <c r="AF109" s="343"/>
      <c r="AG109" s="345"/>
      <c r="AH109" s="346"/>
      <c r="AI109" s="347"/>
      <c r="AJ109" s="347"/>
      <c r="AK109" s="347"/>
      <c r="AL109" s="347"/>
      <c r="AM109" s="348"/>
      <c r="AN109" s="347"/>
      <c r="AO109" s="347"/>
      <c r="AP109" s="347"/>
      <c r="AQ109" s="348"/>
      <c r="AR109" s="347"/>
      <c r="AS109" s="347"/>
      <c r="AT109" s="347"/>
      <c r="AU109" s="347"/>
      <c r="AV109" s="347"/>
      <c r="AW109" s="347"/>
      <c r="AX109" s="347"/>
      <c r="AY109" s="347"/>
      <c r="AZ109" s="347"/>
      <c r="BA109" s="347"/>
      <c r="BB109" s="347"/>
      <c r="BC109" s="347"/>
      <c r="BD109" s="348"/>
      <c r="BE109" s="348">
        <f t="shared" si="7"/>
        <v>47.5</v>
      </c>
      <c r="BF109" s="347"/>
      <c r="BG109" s="347"/>
      <c r="BH109" s="347"/>
      <c r="BI109" s="348"/>
      <c r="BJ109" s="347"/>
      <c r="BK109" s="347"/>
      <c r="BL109" s="347"/>
      <c r="BM109" s="347"/>
      <c r="BN109" s="347"/>
      <c r="BO109" s="347"/>
      <c r="BP109" s="347"/>
      <c r="BQ109" s="347"/>
      <c r="BR109" s="347"/>
      <c r="BS109" s="347"/>
      <c r="BT109" s="347"/>
      <c r="BU109" s="347"/>
      <c r="BV109" s="347"/>
      <c r="BW109" s="348">
        <f t="shared" si="12"/>
        <v>47.5</v>
      </c>
      <c r="BX109" s="347"/>
      <c r="BY109" s="348">
        <f t="shared" si="8"/>
        <v>47.5</v>
      </c>
      <c r="BZ109" s="347"/>
      <c r="CA109" s="347"/>
      <c r="CB109" s="347"/>
      <c r="CC109" s="347"/>
      <c r="CD109" s="348">
        <f t="shared" si="9"/>
        <v>47.5</v>
      </c>
      <c r="CE109" s="347"/>
      <c r="CF109" s="347"/>
      <c r="CG109" s="347"/>
      <c r="CH109" s="347"/>
      <c r="CI109" s="347"/>
      <c r="CJ109" s="347"/>
      <c r="CK109" s="347"/>
      <c r="CL109" s="348">
        <f t="shared" si="10"/>
        <v>47.5</v>
      </c>
      <c r="CM109" s="347"/>
      <c r="CN109" s="347"/>
      <c r="CO109" s="347"/>
      <c r="CP109" s="347"/>
      <c r="CQ109" s="347"/>
      <c r="CR109" s="348">
        <f t="shared" si="11"/>
        <v>47.5</v>
      </c>
      <c r="CS109" s="347"/>
      <c r="CT109" s="347"/>
      <c r="CU109" s="347"/>
      <c r="CV109" s="347"/>
      <c r="CW109" s="347"/>
      <c r="CX109" s="347"/>
      <c r="CY109" s="347"/>
      <c r="CZ109" s="347"/>
      <c r="DA109" s="347"/>
      <c r="DB109" s="347"/>
      <c r="DC109" s="347"/>
      <c r="DD109" s="347"/>
      <c r="DE109" s="347"/>
      <c r="DF109" s="347"/>
      <c r="DG109" s="347"/>
      <c r="DH109" s="347"/>
      <c r="DI109" s="347"/>
      <c r="DJ109" s="347"/>
      <c r="DK109" s="347"/>
      <c r="DL109" s="347"/>
      <c r="DM109" s="347"/>
      <c r="DN109" s="347"/>
      <c r="DO109" s="347"/>
      <c r="DP109" s="347"/>
      <c r="DQ109" s="347"/>
      <c r="DR109" s="347"/>
      <c r="DS109" s="347"/>
      <c r="DT109" s="347"/>
      <c r="DU109" s="347"/>
    </row>
    <row r="110" spans="1:125" s="287" customFormat="1" ht="12.75" customHeight="1">
      <c r="A110" s="335"/>
      <c r="B110" s="334"/>
      <c r="C110" s="336"/>
      <c r="D110" s="337"/>
      <c r="E110" s="338"/>
      <c r="F110" s="338">
        <v>2</v>
      </c>
      <c r="G110" s="339">
        <v>3</v>
      </c>
      <c r="H110" s="340">
        <v>0</v>
      </c>
      <c r="I110" s="275" t="s">
        <v>313</v>
      </c>
      <c r="J110" s="276" t="s">
        <v>12</v>
      </c>
      <c r="K110" s="341"/>
      <c r="L110" s="342"/>
      <c r="M110" s="342"/>
      <c r="N110" s="341">
        <v>1150</v>
      </c>
      <c r="O110" s="341"/>
      <c r="P110" s="341">
        <v>6</v>
      </c>
      <c r="Q110" s="279">
        <v>8</v>
      </c>
      <c r="R110" s="279"/>
      <c r="S110" s="280">
        <v>94</v>
      </c>
      <c r="T110" s="279">
        <v>1</v>
      </c>
      <c r="U110" s="279"/>
      <c r="V110" s="280">
        <v>94</v>
      </c>
      <c r="W110" s="343"/>
      <c r="X110" s="173">
        <v>94</v>
      </c>
      <c r="Y110" s="343"/>
      <c r="Z110" s="343"/>
      <c r="AA110" s="343"/>
      <c r="AB110" s="337"/>
      <c r="AC110" s="344"/>
      <c r="AD110" s="334"/>
      <c r="AE110" s="343"/>
      <c r="AF110" s="343"/>
      <c r="AG110" s="345"/>
      <c r="AH110" s="346"/>
      <c r="AI110" s="347"/>
      <c r="AJ110" s="347"/>
      <c r="AK110" s="347"/>
      <c r="AL110" s="347"/>
      <c r="AM110" s="348"/>
      <c r="AN110" s="347"/>
      <c r="AO110" s="347"/>
      <c r="AP110" s="347"/>
      <c r="AQ110" s="348"/>
      <c r="AR110" s="347"/>
      <c r="AS110" s="347"/>
      <c r="AT110" s="347"/>
      <c r="AU110" s="347"/>
      <c r="AV110" s="347"/>
      <c r="AW110" s="347"/>
      <c r="AX110" s="347"/>
      <c r="AY110" s="347"/>
      <c r="AZ110" s="347"/>
      <c r="BA110" s="347"/>
      <c r="BB110" s="347"/>
      <c r="BC110" s="347"/>
      <c r="BD110" s="348"/>
      <c r="BE110" s="348">
        <f t="shared" si="7"/>
        <v>94</v>
      </c>
      <c r="BF110" s="347"/>
      <c r="BG110" s="347"/>
      <c r="BH110" s="347"/>
      <c r="BI110" s="348"/>
      <c r="BJ110" s="347"/>
      <c r="BK110" s="347"/>
      <c r="BL110" s="347"/>
      <c r="BM110" s="347"/>
      <c r="BN110" s="347"/>
      <c r="BO110" s="347"/>
      <c r="BP110" s="347"/>
      <c r="BQ110" s="347"/>
      <c r="BR110" s="347"/>
      <c r="BS110" s="347"/>
      <c r="BT110" s="347"/>
      <c r="BU110" s="347"/>
      <c r="BV110" s="347"/>
      <c r="BW110" s="348">
        <f t="shared" si="12"/>
        <v>94</v>
      </c>
      <c r="BX110" s="347"/>
      <c r="BY110" s="348">
        <f t="shared" si="8"/>
        <v>94</v>
      </c>
      <c r="BZ110" s="347"/>
      <c r="CA110" s="347"/>
      <c r="CB110" s="347"/>
      <c r="CC110" s="347"/>
      <c r="CD110" s="348">
        <f t="shared" si="9"/>
        <v>94</v>
      </c>
      <c r="CE110" s="347"/>
      <c r="CF110" s="347"/>
      <c r="CG110" s="347"/>
      <c r="CH110" s="347"/>
      <c r="CI110" s="347"/>
      <c r="CJ110" s="347"/>
      <c r="CK110" s="347"/>
      <c r="CL110" s="348">
        <f t="shared" si="10"/>
        <v>94</v>
      </c>
      <c r="CM110" s="347"/>
      <c r="CN110" s="347"/>
      <c r="CO110" s="347"/>
      <c r="CP110" s="347"/>
      <c r="CQ110" s="347"/>
      <c r="CR110" s="348">
        <f t="shared" si="11"/>
        <v>94</v>
      </c>
      <c r="CS110" s="347"/>
      <c r="CT110" s="347"/>
      <c r="CU110" s="347"/>
      <c r="CV110" s="347"/>
      <c r="CW110" s="347"/>
      <c r="CX110" s="347"/>
      <c r="CY110" s="347"/>
      <c r="CZ110" s="347"/>
      <c r="DA110" s="347"/>
      <c r="DB110" s="347"/>
      <c r="DC110" s="347"/>
      <c r="DD110" s="347"/>
      <c r="DE110" s="347"/>
      <c r="DF110" s="347"/>
      <c r="DG110" s="347"/>
      <c r="DH110" s="347"/>
      <c r="DI110" s="347"/>
      <c r="DJ110" s="347"/>
      <c r="DK110" s="347"/>
      <c r="DL110" s="347"/>
      <c r="DM110" s="347"/>
      <c r="DN110" s="347"/>
      <c r="DO110" s="347"/>
      <c r="DP110" s="347"/>
      <c r="DQ110" s="347"/>
      <c r="DR110" s="347"/>
      <c r="DS110" s="347"/>
      <c r="DT110" s="347"/>
      <c r="DU110" s="347"/>
    </row>
    <row r="111" spans="1:125" s="287" customFormat="1" ht="12.75" customHeight="1">
      <c r="A111" s="335"/>
      <c r="B111" s="334"/>
      <c r="C111" s="336"/>
      <c r="D111" s="337"/>
      <c r="E111" s="338"/>
      <c r="F111" s="338">
        <v>2</v>
      </c>
      <c r="G111" s="339">
        <v>3</v>
      </c>
      <c r="H111" s="340">
        <v>0</v>
      </c>
      <c r="I111" s="275" t="s">
        <v>313</v>
      </c>
      <c r="J111" s="276" t="s">
        <v>12</v>
      </c>
      <c r="K111" s="341"/>
      <c r="L111" s="342"/>
      <c r="M111" s="342"/>
      <c r="N111" s="341"/>
      <c r="O111" s="341">
        <v>150</v>
      </c>
      <c r="P111" s="341"/>
      <c r="Q111" s="279">
        <v>8</v>
      </c>
      <c r="R111" s="279"/>
      <c r="S111" s="280">
        <v>3</v>
      </c>
      <c r="T111" s="279">
        <v>1</v>
      </c>
      <c r="U111" s="279"/>
      <c r="V111" s="280">
        <v>3</v>
      </c>
      <c r="W111" s="343"/>
      <c r="X111" s="173">
        <v>3</v>
      </c>
      <c r="Y111" s="343"/>
      <c r="Z111" s="343"/>
      <c r="AA111" s="343"/>
      <c r="AB111" s="337"/>
      <c r="AC111" s="344"/>
      <c r="AD111" s="334"/>
      <c r="AE111" s="343"/>
      <c r="AF111" s="343"/>
      <c r="AG111" s="345"/>
      <c r="AH111" s="346"/>
      <c r="AI111" s="347"/>
      <c r="AJ111" s="347"/>
      <c r="AK111" s="347"/>
      <c r="AL111" s="347"/>
      <c r="AM111" s="348"/>
      <c r="AN111" s="347"/>
      <c r="AO111" s="347"/>
      <c r="AP111" s="347"/>
      <c r="AQ111" s="348"/>
      <c r="AR111" s="347"/>
      <c r="AS111" s="347"/>
      <c r="AT111" s="347"/>
      <c r="AU111" s="347"/>
      <c r="AV111" s="347"/>
      <c r="AW111" s="347"/>
      <c r="AX111" s="347"/>
      <c r="AY111" s="347"/>
      <c r="AZ111" s="347"/>
      <c r="BA111" s="347"/>
      <c r="BB111" s="347"/>
      <c r="BC111" s="347"/>
      <c r="BD111" s="348"/>
      <c r="BE111" s="348">
        <f t="shared" si="7"/>
        <v>3</v>
      </c>
      <c r="BF111" s="347"/>
      <c r="BG111" s="347"/>
      <c r="BH111" s="347"/>
      <c r="BI111" s="348"/>
      <c r="BJ111" s="347"/>
      <c r="BK111" s="347"/>
      <c r="BL111" s="347"/>
      <c r="BM111" s="347"/>
      <c r="BN111" s="347"/>
      <c r="BO111" s="347"/>
      <c r="BP111" s="347"/>
      <c r="BQ111" s="347"/>
      <c r="BR111" s="347"/>
      <c r="BS111" s="347"/>
      <c r="BT111" s="347"/>
      <c r="BU111" s="347"/>
      <c r="BV111" s="347"/>
      <c r="BW111" s="348">
        <f t="shared" si="12"/>
        <v>3</v>
      </c>
      <c r="BX111" s="347"/>
      <c r="BY111" s="348">
        <f t="shared" si="8"/>
        <v>3</v>
      </c>
      <c r="BZ111" s="347"/>
      <c r="CA111" s="347"/>
      <c r="CB111" s="347"/>
      <c r="CC111" s="347"/>
      <c r="CD111" s="348">
        <f t="shared" si="9"/>
        <v>3</v>
      </c>
      <c r="CE111" s="347"/>
      <c r="CF111" s="347"/>
      <c r="CG111" s="347"/>
      <c r="CH111" s="347"/>
      <c r="CI111" s="347"/>
      <c r="CJ111" s="347"/>
      <c r="CK111" s="347"/>
      <c r="CL111" s="348">
        <f t="shared" si="10"/>
        <v>3</v>
      </c>
      <c r="CM111" s="347"/>
      <c r="CN111" s="347"/>
      <c r="CO111" s="347"/>
      <c r="CP111" s="347"/>
      <c r="CQ111" s="347"/>
      <c r="CR111" s="348">
        <f t="shared" si="11"/>
        <v>3</v>
      </c>
      <c r="CS111" s="347"/>
      <c r="CT111" s="347"/>
      <c r="CU111" s="347"/>
      <c r="CV111" s="347"/>
      <c r="CW111" s="347"/>
      <c r="CX111" s="347"/>
      <c r="CY111" s="347"/>
      <c r="CZ111" s="347"/>
      <c r="DA111" s="347"/>
      <c r="DB111" s="347"/>
      <c r="DC111" s="347"/>
      <c r="DD111" s="347"/>
      <c r="DE111" s="347"/>
      <c r="DF111" s="347"/>
      <c r="DG111" s="347"/>
      <c r="DH111" s="347"/>
      <c r="DI111" s="347"/>
      <c r="DJ111" s="347"/>
      <c r="DK111" s="347"/>
      <c r="DL111" s="347"/>
      <c r="DM111" s="347"/>
      <c r="DN111" s="347"/>
      <c r="DO111" s="347"/>
      <c r="DP111" s="347"/>
      <c r="DQ111" s="347"/>
      <c r="DR111" s="347"/>
      <c r="DS111" s="347"/>
      <c r="DT111" s="347"/>
      <c r="DU111" s="347"/>
    </row>
    <row r="112" spans="1:125" s="287" customFormat="1" ht="12.75" customHeight="1">
      <c r="A112" s="335"/>
      <c r="B112" s="334"/>
      <c r="C112" s="336"/>
      <c r="D112" s="337"/>
      <c r="E112" s="338"/>
      <c r="F112" s="338">
        <v>2</v>
      </c>
      <c r="G112" s="339">
        <v>4</v>
      </c>
      <c r="H112" s="340">
        <v>0</v>
      </c>
      <c r="I112" s="275" t="s">
        <v>313</v>
      </c>
      <c r="J112" s="276" t="s">
        <v>321</v>
      </c>
      <c r="K112" s="341"/>
      <c r="L112" s="342"/>
      <c r="M112" s="342"/>
      <c r="N112" s="341">
        <v>700</v>
      </c>
      <c r="O112" s="341"/>
      <c r="P112" s="341">
        <v>6</v>
      </c>
      <c r="Q112" s="279">
        <v>14</v>
      </c>
      <c r="R112" s="279"/>
      <c r="S112" s="280">
        <v>119</v>
      </c>
      <c r="T112" s="279">
        <v>1</v>
      </c>
      <c r="U112" s="279"/>
      <c r="V112" s="280">
        <v>119</v>
      </c>
      <c r="W112" s="343"/>
      <c r="X112" s="173">
        <v>119</v>
      </c>
      <c r="Y112" s="343"/>
      <c r="Z112" s="343"/>
      <c r="AA112" s="343"/>
      <c r="AB112" s="337"/>
      <c r="AC112" s="344"/>
      <c r="AD112" s="334"/>
      <c r="AE112" s="343"/>
      <c r="AF112" s="343"/>
      <c r="AG112" s="345"/>
      <c r="AH112" s="346"/>
      <c r="AI112" s="347"/>
      <c r="AJ112" s="347"/>
      <c r="AK112" s="347"/>
      <c r="AL112" s="347"/>
      <c r="AM112" s="348"/>
      <c r="AN112" s="347"/>
      <c r="AO112" s="347"/>
      <c r="AP112" s="347"/>
      <c r="AQ112" s="348"/>
      <c r="AR112" s="347"/>
      <c r="AS112" s="347"/>
      <c r="AT112" s="347"/>
      <c r="AU112" s="347"/>
      <c r="AV112" s="347"/>
      <c r="AW112" s="347"/>
      <c r="AX112" s="347"/>
      <c r="AY112" s="347"/>
      <c r="AZ112" s="347"/>
      <c r="BA112" s="347"/>
      <c r="BB112" s="347"/>
      <c r="BC112" s="347"/>
      <c r="BD112" s="348"/>
      <c r="BE112" s="348">
        <f t="shared" si="7"/>
        <v>119</v>
      </c>
      <c r="BF112" s="347"/>
      <c r="BG112" s="347"/>
      <c r="BH112" s="347"/>
      <c r="BI112" s="348"/>
      <c r="BJ112" s="347"/>
      <c r="BK112" s="347"/>
      <c r="BL112" s="347"/>
      <c r="BM112" s="347"/>
      <c r="BN112" s="347"/>
      <c r="BO112" s="347"/>
      <c r="BP112" s="347"/>
      <c r="BQ112" s="347"/>
      <c r="BR112" s="347"/>
      <c r="BS112" s="347"/>
      <c r="BT112" s="347"/>
      <c r="BU112" s="347"/>
      <c r="BV112" s="347"/>
      <c r="BW112" s="348">
        <f t="shared" si="12"/>
        <v>119</v>
      </c>
      <c r="BX112" s="347"/>
      <c r="BY112" s="348">
        <f t="shared" si="8"/>
        <v>119</v>
      </c>
      <c r="BZ112" s="347"/>
      <c r="CA112" s="347"/>
      <c r="CB112" s="347"/>
      <c r="CC112" s="347"/>
      <c r="CD112" s="348">
        <f t="shared" si="9"/>
        <v>119</v>
      </c>
      <c r="CE112" s="347"/>
      <c r="CF112" s="347"/>
      <c r="CG112" s="347"/>
      <c r="CH112" s="347"/>
      <c r="CI112" s="347"/>
      <c r="CJ112" s="347"/>
      <c r="CK112" s="347"/>
      <c r="CL112" s="348">
        <f t="shared" si="10"/>
        <v>119</v>
      </c>
      <c r="CM112" s="347"/>
      <c r="CN112" s="347"/>
      <c r="CO112" s="347"/>
      <c r="CP112" s="347"/>
      <c r="CQ112" s="347"/>
      <c r="CR112" s="348">
        <f t="shared" si="11"/>
        <v>119</v>
      </c>
      <c r="CS112" s="347"/>
      <c r="CT112" s="347"/>
      <c r="CU112" s="347"/>
      <c r="CV112" s="347"/>
      <c r="CW112" s="347"/>
      <c r="CX112" s="347"/>
      <c r="CY112" s="347"/>
      <c r="CZ112" s="347"/>
      <c r="DA112" s="347"/>
      <c r="DB112" s="347"/>
      <c r="DC112" s="347"/>
      <c r="DD112" s="347"/>
      <c r="DE112" s="347"/>
      <c r="DF112" s="347"/>
      <c r="DG112" s="347"/>
      <c r="DH112" s="347"/>
      <c r="DI112" s="347"/>
      <c r="DJ112" s="347"/>
      <c r="DK112" s="347"/>
      <c r="DL112" s="347"/>
      <c r="DM112" s="347"/>
      <c r="DN112" s="347"/>
      <c r="DO112" s="347"/>
      <c r="DP112" s="347"/>
      <c r="DQ112" s="347"/>
      <c r="DR112" s="347"/>
      <c r="DS112" s="347"/>
      <c r="DT112" s="347"/>
      <c r="DU112" s="347"/>
    </row>
    <row r="113" spans="1:125" s="287" customFormat="1" ht="12.75" customHeight="1">
      <c r="A113" s="335"/>
      <c r="B113" s="334"/>
      <c r="C113" s="336"/>
      <c r="D113" s="337"/>
      <c r="E113" s="338"/>
      <c r="F113" s="338">
        <v>2</v>
      </c>
      <c r="G113" s="339">
        <v>4</v>
      </c>
      <c r="H113" s="340">
        <v>0</v>
      </c>
      <c r="I113" s="275" t="s">
        <v>313</v>
      </c>
      <c r="J113" s="276" t="s">
        <v>321</v>
      </c>
      <c r="K113" s="341"/>
      <c r="L113" s="342"/>
      <c r="M113" s="342"/>
      <c r="N113" s="341"/>
      <c r="O113" s="341">
        <v>700</v>
      </c>
      <c r="P113" s="341"/>
      <c r="Q113" s="279">
        <v>14</v>
      </c>
      <c r="R113" s="279"/>
      <c r="S113" s="280">
        <v>21</v>
      </c>
      <c r="T113" s="279">
        <v>1</v>
      </c>
      <c r="U113" s="279"/>
      <c r="V113" s="280">
        <v>21</v>
      </c>
      <c r="W113" s="343"/>
      <c r="X113" s="173">
        <v>21</v>
      </c>
      <c r="Y113" s="343"/>
      <c r="Z113" s="343"/>
      <c r="AA113" s="343"/>
      <c r="AB113" s="337"/>
      <c r="AC113" s="344"/>
      <c r="AD113" s="334"/>
      <c r="AE113" s="343"/>
      <c r="AF113" s="343"/>
      <c r="AG113" s="345"/>
      <c r="AH113" s="346"/>
      <c r="AI113" s="347"/>
      <c r="AJ113" s="347"/>
      <c r="AK113" s="347"/>
      <c r="AL113" s="347"/>
      <c r="AM113" s="348"/>
      <c r="AN113" s="347"/>
      <c r="AO113" s="347"/>
      <c r="AP113" s="347"/>
      <c r="AQ113" s="348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7"/>
      <c r="BB113" s="347"/>
      <c r="BC113" s="347"/>
      <c r="BD113" s="348"/>
      <c r="BE113" s="348">
        <f t="shared" si="7"/>
        <v>21</v>
      </c>
      <c r="BF113" s="347"/>
      <c r="BG113" s="347"/>
      <c r="BH113" s="347"/>
      <c r="BI113" s="348"/>
      <c r="BJ113" s="347"/>
      <c r="BK113" s="347"/>
      <c r="BL113" s="347"/>
      <c r="BM113" s="347"/>
      <c r="BN113" s="347"/>
      <c r="BO113" s="347"/>
      <c r="BP113" s="347"/>
      <c r="BQ113" s="347"/>
      <c r="BR113" s="347"/>
      <c r="BS113" s="347"/>
      <c r="BT113" s="347"/>
      <c r="BU113" s="347"/>
      <c r="BV113" s="347"/>
      <c r="BW113" s="348">
        <f t="shared" si="12"/>
        <v>21</v>
      </c>
      <c r="BX113" s="347"/>
      <c r="BY113" s="348">
        <f t="shared" si="8"/>
        <v>21</v>
      </c>
      <c r="BZ113" s="347"/>
      <c r="CA113" s="347"/>
      <c r="CB113" s="347"/>
      <c r="CC113" s="347"/>
      <c r="CD113" s="348">
        <f t="shared" si="9"/>
        <v>21</v>
      </c>
      <c r="CE113" s="347"/>
      <c r="CF113" s="347"/>
      <c r="CG113" s="347"/>
      <c r="CH113" s="347"/>
      <c r="CI113" s="347"/>
      <c r="CJ113" s="347"/>
      <c r="CK113" s="347"/>
      <c r="CL113" s="348">
        <f t="shared" si="10"/>
        <v>21</v>
      </c>
      <c r="CM113" s="347"/>
      <c r="CN113" s="347"/>
      <c r="CO113" s="347"/>
      <c r="CP113" s="347"/>
      <c r="CQ113" s="347"/>
      <c r="CR113" s="348">
        <f t="shared" si="11"/>
        <v>21</v>
      </c>
      <c r="CS113" s="347"/>
      <c r="CT113" s="347"/>
      <c r="CU113" s="347"/>
      <c r="CV113" s="347"/>
      <c r="CW113" s="347"/>
      <c r="CX113" s="347"/>
      <c r="CY113" s="347"/>
      <c r="CZ113" s="347"/>
      <c r="DA113" s="347"/>
      <c r="DB113" s="347"/>
      <c r="DC113" s="347"/>
      <c r="DD113" s="347"/>
      <c r="DE113" s="347"/>
      <c r="DF113" s="347"/>
      <c r="DG113" s="347"/>
      <c r="DH113" s="347"/>
      <c r="DI113" s="347"/>
      <c r="DJ113" s="347"/>
      <c r="DK113" s="347"/>
      <c r="DL113" s="347"/>
      <c r="DM113" s="347"/>
      <c r="DN113" s="347"/>
      <c r="DO113" s="347"/>
      <c r="DP113" s="347"/>
      <c r="DQ113" s="347"/>
      <c r="DR113" s="347"/>
      <c r="DS113" s="347"/>
      <c r="DT113" s="347"/>
      <c r="DU113" s="347"/>
    </row>
    <row r="114" spans="1:125" s="287" customFormat="1" ht="12.75" customHeight="1">
      <c r="A114" s="335"/>
      <c r="B114" s="334">
        <v>8</v>
      </c>
      <c r="C114" s="336" t="s">
        <v>269</v>
      </c>
      <c r="D114" s="337" t="s">
        <v>389</v>
      </c>
      <c r="E114" s="338">
        <v>1</v>
      </c>
      <c r="F114" s="338">
        <v>1</v>
      </c>
      <c r="G114" s="339">
        <v>0</v>
      </c>
      <c r="H114" s="340">
        <v>0</v>
      </c>
      <c r="I114" s="275" t="s">
        <v>3</v>
      </c>
      <c r="J114" s="276"/>
      <c r="K114" s="341">
        <v>23</v>
      </c>
      <c r="L114" s="342"/>
      <c r="M114" s="342"/>
      <c r="N114" s="341">
        <v>440</v>
      </c>
      <c r="O114" s="341"/>
      <c r="P114" s="341"/>
      <c r="Q114" s="279"/>
      <c r="R114" s="279"/>
      <c r="S114" s="280">
        <v>43.3</v>
      </c>
      <c r="T114" s="279">
        <v>1</v>
      </c>
      <c r="U114" s="279"/>
      <c r="V114" s="280">
        <v>43.3</v>
      </c>
      <c r="W114" s="343"/>
      <c r="X114" s="173">
        <v>43.3</v>
      </c>
      <c r="Y114" s="343"/>
      <c r="Z114" s="343"/>
      <c r="AA114" s="343"/>
      <c r="AB114" s="337"/>
      <c r="AC114" s="344"/>
      <c r="AD114" s="334">
        <v>2</v>
      </c>
      <c r="AE114" s="343">
        <v>2</v>
      </c>
      <c r="AF114" s="343">
        <v>43</v>
      </c>
      <c r="AG114" s="345" t="s">
        <v>390</v>
      </c>
      <c r="AH114" s="346">
        <v>0</v>
      </c>
      <c r="AI114" s="347"/>
      <c r="AJ114" s="347"/>
      <c r="AK114" s="347"/>
      <c r="AL114" s="347"/>
      <c r="AM114" s="348"/>
      <c r="AN114" s="347"/>
      <c r="AO114" s="347"/>
      <c r="AP114" s="347"/>
      <c r="AQ114" s="348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7"/>
      <c r="BB114" s="347"/>
      <c r="BC114" s="347"/>
      <c r="BD114" s="348"/>
      <c r="BE114" s="348"/>
      <c r="BF114" s="347"/>
      <c r="BG114" s="347"/>
      <c r="BH114" s="347"/>
      <c r="BI114" s="348"/>
      <c r="BJ114" s="347"/>
      <c r="BK114" s="347"/>
      <c r="BL114" s="347"/>
      <c r="BM114" s="347"/>
      <c r="BN114" s="347"/>
      <c r="BO114" s="347"/>
      <c r="BP114" s="347"/>
      <c r="BQ114" s="348">
        <f>X114</f>
        <v>43.3</v>
      </c>
      <c r="BR114" s="347"/>
      <c r="BS114" s="347"/>
      <c r="BT114" s="347"/>
      <c r="BU114" s="347"/>
      <c r="BV114" s="347"/>
      <c r="BW114" s="348"/>
      <c r="BX114" s="348">
        <f>X114</f>
        <v>43.3</v>
      </c>
      <c r="BY114" s="348"/>
      <c r="BZ114" s="347"/>
      <c r="CA114" s="347"/>
      <c r="CB114" s="347"/>
      <c r="CC114" s="347"/>
      <c r="CD114" s="348"/>
      <c r="CE114" s="347"/>
      <c r="CF114" s="347"/>
      <c r="CG114" s="347"/>
      <c r="CH114" s="347"/>
      <c r="CI114" s="347"/>
      <c r="CJ114" s="347"/>
      <c r="CK114" s="347"/>
      <c r="CL114" s="348"/>
      <c r="CM114" s="347"/>
      <c r="CN114" s="347"/>
      <c r="CO114" s="347"/>
      <c r="CP114" s="347"/>
      <c r="CQ114" s="347"/>
      <c r="CR114" s="348"/>
      <c r="CS114" s="347"/>
      <c r="CT114" s="347"/>
      <c r="CU114" s="347"/>
      <c r="CV114" s="347"/>
      <c r="CW114" s="347"/>
      <c r="CX114" s="347"/>
      <c r="CY114" s="347"/>
      <c r="CZ114" s="347"/>
      <c r="DA114" s="347"/>
      <c r="DB114" s="347"/>
      <c r="DC114" s="347"/>
      <c r="DD114" s="347"/>
      <c r="DE114" s="347"/>
      <c r="DF114" s="347"/>
      <c r="DG114" s="347"/>
      <c r="DH114" s="347"/>
      <c r="DI114" s="347"/>
      <c r="DJ114" s="347"/>
      <c r="DK114" s="347"/>
      <c r="DL114" s="347"/>
      <c r="DM114" s="347"/>
      <c r="DN114" s="347"/>
      <c r="DO114" s="347"/>
      <c r="DP114" s="347"/>
      <c r="DQ114" s="347"/>
      <c r="DR114" s="347"/>
      <c r="DS114" s="347"/>
      <c r="DT114" s="347"/>
      <c r="DU114" s="347"/>
    </row>
    <row r="115" spans="1:125" s="287" customFormat="1" ht="12.75" customHeight="1">
      <c r="A115" s="335"/>
      <c r="B115" s="334">
        <v>8</v>
      </c>
      <c r="C115" s="336" t="s">
        <v>331</v>
      </c>
      <c r="D115" s="337" t="s">
        <v>332</v>
      </c>
      <c r="E115" s="338">
        <v>2</v>
      </c>
      <c r="F115" s="338">
        <v>1</v>
      </c>
      <c r="G115" s="339">
        <v>0</v>
      </c>
      <c r="H115" s="340">
        <v>0</v>
      </c>
      <c r="I115" s="275" t="s">
        <v>3</v>
      </c>
      <c r="J115" s="276"/>
      <c r="K115" s="341">
        <v>62</v>
      </c>
      <c r="L115" s="342"/>
      <c r="M115" s="342"/>
      <c r="N115" s="341">
        <v>50</v>
      </c>
      <c r="O115" s="341"/>
      <c r="P115" s="341"/>
      <c r="Q115" s="279"/>
      <c r="R115" s="279"/>
      <c r="S115" s="280">
        <v>94</v>
      </c>
      <c r="T115" s="279">
        <v>1</v>
      </c>
      <c r="U115" s="279"/>
      <c r="V115" s="280">
        <v>94</v>
      </c>
      <c r="W115" s="343">
        <v>12</v>
      </c>
      <c r="X115" s="173">
        <v>106</v>
      </c>
      <c r="Y115" s="343"/>
      <c r="Z115" s="343"/>
      <c r="AA115" s="343"/>
      <c r="AB115" s="337"/>
      <c r="AC115" s="344"/>
      <c r="AD115" s="334">
        <v>1</v>
      </c>
      <c r="AE115" s="343">
        <v>2</v>
      </c>
      <c r="AF115" s="343">
        <v>106</v>
      </c>
      <c r="AG115" s="345" t="s">
        <v>193</v>
      </c>
      <c r="AH115" s="346">
        <v>0</v>
      </c>
      <c r="AI115" s="347"/>
      <c r="AJ115" s="347"/>
      <c r="AK115" s="347"/>
      <c r="AL115" s="347"/>
      <c r="AM115" s="348"/>
      <c r="AN115" s="347"/>
      <c r="AO115" s="347"/>
      <c r="AP115" s="347"/>
      <c r="AQ115" s="348"/>
      <c r="AR115" s="347"/>
      <c r="AS115" s="347"/>
      <c r="AT115" s="347"/>
      <c r="AU115" s="347"/>
      <c r="AV115" s="347"/>
      <c r="AW115" s="347"/>
      <c r="AX115" s="347"/>
      <c r="AY115" s="347"/>
      <c r="AZ115" s="347"/>
      <c r="BA115" s="347"/>
      <c r="BB115" s="347"/>
      <c r="BC115" s="347"/>
      <c r="BD115" s="348"/>
      <c r="BE115" s="348"/>
      <c r="BF115" s="347"/>
      <c r="BG115" s="347"/>
      <c r="BH115" s="347"/>
      <c r="BI115" s="348">
        <f>X115</f>
        <v>106</v>
      </c>
      <c r="BJ115" s="347"/>
      <c r="BK115" s="347"/>
      <c r="BL115" s="347"/>
      <c r="BM115" s="347"/>
      <c r="BN115" s="347"/>
      <c r="BO115" s="347"/>
      <c r="BP115" s="347"/>
      <c r="BQ115" s="347"/>
      <c r="BR115" s="347"/>
      <c r="BS115" s="347"/>
      <c r="BT115" s="347"/>
      <c r="BU115" s="347"/>
      <c r="BV115" s="347"/>
      <c r="BW115" s="348"/>
      <c r="BX115" s="347"/>
      <c r="BY115" s="348"/>
      <c r="BZ115" s="347"/>
      <c r="CA115" s="347"/>
      <c r="CB115" s="347"/>
      <c r="CC115" s="347"/>
      <c r="CD115" s="348"/>
      <c r="CE115" s="347"/>
      <c r="CF115" s="347"/>
      <c r="CG115" s="347"/>
      <c r="CH115" s="347"/>
      <c r="CI115" s="347"/>
      <c r="CJ115" s="347"/>
      <c r="CK115" s="347"/>
      <c r="CL115" s="347"/>
      <c r="CM115" s="347"/>
      <c r="CN115" s="347"/>
      <c r="CO115" s="347"/>
      <c r="CP115" s="347"/>
      <c r="CQ115" s="347"/>
      <c r="CR115" s="347"/>
      <c r="CS115" s="347"/>
      <c r="CT115" s="347"/>
      <c r="CU115" s="347"/>
      <c r="CV115" s="347"/>
      <c r="CW115" s="347"/>
      <c r="CX115" s="347"/>
      <c r="CY115" s="347"/>
      <c r="CZ115" s="347"/>
      <c r="DA115" s="347"/>
      <c r="DB115" s="347"/>
      <c r="DC115" s="347"/>
      <c r="DD115" s="347"/>
      <c r="DE115" s="347"/>
      <c r="DF115" s="347"/>
      <c r="DG115" s="347"/>
      <c r="DH115" s="347"/>
      <c r="DI115" s="347"/>
      <c r="DJ115" s="347"/>
      <c r="DK115" s="347"/>
      <c r="DL115" s="347"/>
      <c r="DM115" s="347"/>
      <c r="DN115" s="347"/>
      <c r="DO115" s="347"/>
      <c r="DP115" s="347"/>
      <c r="DQ115" s="347"/>
      <c r="DR115" s="347"/>
      <c r="DS115" s="347"/>
      <c r="DT115" s="347"/>
      <c r="DU115" s="347"/>
    </row>
    <row r="116" spans="1:125" s="287" customFormat="1" ht="12.75" customHeight="1">
      <c r="A116" s="335"/>
      <c r="B116" s="334">
        <v>8</v>
      </c>
      <c r="C116" s="336" t="s">
        <v>334</v>
      </c>
      <c r="D116" s="337" t="s">
        <v>338</v>
      </c>
      <c r="E116" s="338">
        <v>8</v>
      </c>
      <c r="F116" s="338">
        <v>3</v>
      </c>
      <c r="G116" s="339">
        <v>1</v>
      </c>
      <c r="H116" s="340">
        <v>0</v>
      </c>
      <c r="I116" s="275" t="s">
        <v>15</v>
      </c>
      <c r="J116" s="276" t="s">
        <v>235</v>
      </c>
      <c r="K116" s="341">
        <v>214</v>
      </c>
      <c r="L116" s="342"/>
      <c r="M116" s="342"/>
      <c r="N116" s="341">
        <v>1100</v>
      </c>
      <c r="O116" s="341"/>
      <c r="P116" s="341"/>
      <c r="Q116" s="279"/>
      <c r="R116" s="279"/>
      <c r="S116" s="280">
        <v>129</v>
      </c>
      <c r="T116" s="279">
        <v>1</v>
      </c>
      <c r="U116" s="279"/>
      <c r="V116" s="280">
        <v>129</v>
      </c>
      <c r="W116" s="343">
        <v>72</v>
      </c>
      <c r="X116" s="173">
        <v>201</v>
      </c>
      <c r="Y116" s="343"/>
      <c r="Z116" s="343"/>
      <c r="AA116" s="343"/>
      <c r="AB116" s="337"/>
      <c r="AC116" s="344"/>
      <c r="AD116" s="334">
        <v>18</v>
      </c>
      <c r="AE116" s="343">
        <v>40</v>
      </c>
      <c r="AF116" s="343">
        <v>335</v>
      </c>
      <c r="AG116" s="345" t="s">
        <v>250</v>
      </c>
      <c r="AH116" s="346">
        <v>40</v>
      </c>
      <c r="AI116" s="348">
        <f>X116</f>
        <v>201</v>
      </c>
      <c r="AJ116" s="348">
        <f>X116</f>
        <v>201</v>
      </c>
      <c r="AK116" s="347"/>
      <c r="AL116" s="347"/>
      <c r="AM116" s="348">
        <f>X116</f>
        <v>201</v>
      </c>
      <c r="AN116" s="347"/>
      <c r="AO116" s="348">
        <f>X116</f>
        <v>201</v>
      </c>
      <c r="AP116" s="347"/>
      <c r="AQ116" s="348">
        <f>X116</f>
        <v>201</v>
      </c>
      <c r="AR116" s="347"/>
      <c r="AS116" s="347"/>
      <c r="AT116" s="347"/>
      <c r="AU116" s="347"/>
      <c r="AV116" s="348">
        <f>X116</f>
        <v>201</v>
      </c>
      <c r="AW116" s="348">
        <f>X116</f>
        <v>201</v>
      </c>
      <c r="AX116" s="347"/>
      <c r="AY116" s="347"/>
      <c r="AZ116" s="347"/>
      <c r="BA116" s="347"/>
      <c r="BB116" s="347"/>
      <c r="BC116" s="347"/>
      <c r="BD116" s="348">
        <f>X116</f>
        <v>201</v>
      </c>
      <c r="BE116" s="348"/>
      <c r="BF116" s="347"/>
      <c r="BG116" s="347"/>
      <c r="BH116" s="347"/>
      <c r="BI116" s="348"/>
      <c r="BJ116" s="348">
        <f>X116</f>
        <v>201</v>
      </c>
      <c r="BK116" s="348">
        <f>X116</f>
        <v>201</v>
      </c>
      <c r="BL116" s="347"/>
      <c r="BM116" s="347"/>
      <c r="BN116" s="347"/>
      <c r="BO116" s="347"/>
      <c r="BP116" s="347"/>
      <c r="BQ116" s="347"/>
      <c r="BR116" s="347"/>
      <c r="BS116" s="348">
        <f>X116</f>
        <v>201</v>
      </c>
      <c r="BT116" s="347"/>
      <c r="BU116" s="348">
        <f>X116</f>
        <v>201</v>
      </c>
      <c r="BV116" s="348">
        <f>X116</f>
        <v>201</v>
      </c>
      <c r="BW116" s="348"/>
      <c r="BX116" s="347"/>
      <c r="BY116" s="348"/>
      <c r="BZ116" s="347"/>
      <c r="CA116" s="348">
        <f>X116+AH116</f>
        <v>241</v>
      </c>
      <c r="CB116" s="347"/>
      <c r="CC116" s="347"/>
      <c r="CD116" s="348"/>
      <c r="CE116" s="348">
        <f>X116</f>
        <v>201</v>
      </c>
      <c r="CF116" s="348"/>
      <c r="CG116" s="347"/>
      <c r="CH116" s="347"/>
      <c r="CI116" s="347"/>
      <c r="CJ116" s="347"/>
      <c r="CK116" s="347"/>
      <c r="CL116" s="347"/>
      <c r="CM116" s="347"/>
      <c r="CN116" s="347"/>
      <c r="CO116" s="347"/>
      <c r="CP116" s="347"/>
      <c r="CQ116" s="348">
        <f>X116</f>
        <v>201</v>
      </c>
      <c r="CR116" s="347"/>
      <c r="CS116" s="348">
        <f>X116</f>
        <v>201</v>
      </c>
      <c r="CT116" s="348">
        <f>X116</f>
        <v>201</v>
      </c>
      <c r="CU116" s="347"/>
      <c r="CV116" s="347"/>
      <c r="CW116" s="347"/>
      <c r="CX116" s="347"/>
      <c r="CY116" s="347"/>
      <c r="CZ116" s="347"/>
      <c r="DA116" s="347"/>
      <c r="DB116" s="347"/>
      <c r="DC116" s="347"/>
      <c r="DD116" s="347"/>
      <c r="DE116" s="347"/>
      <c r="DF116" s="347"/>
      <c r="DG116" s="347"/>
      <c r="DH116" s="347"/>
      <c r="DI116" s="347"/>
      <c r="DJ116" s="347"/>
      <c r="DK116" s="347"/>
      <c r="DL116" s="347"/>
      <c r="DM116" s="347"/>
      <c r="DN116" s="347"/>
      <c r="DO116" s="347"/>
      <c r="DP116" s="347"/>
      <c r="DQ116" s="347"/>
      <c r="DR116" s="347"/>
      <c r="DS116" s="347"/>
      <c r="DT116" s="347"/>
      <c r="DU116" s="347"/>
    </row>
    <row r="117" spans="1:125" s="287" customFormat="1" ht="12.75" customHeight="1">
      <c r="A117" s="335"/>
      <c r="B117" s="334"/>
      <c r="C117" s="336"/>
      <c r="D117" s="337"/>
      <c r="E117" s="338"/>
      <c r="F117" s="338">
        <v>3</v>
      </c>
      <c r="G117" s="339">
        <v>2</v>
      </c>
      <c r="H117" s="340">
        <v>0</v>
      </c>
      <c r="I117" s="275" t="s">
        <v>15</v>
      </c>
      <c r="J117" s="276" t="s">
        <v>246</v>
      </c>
      <c r="K117" s="341">
        <v>143</v>
      </c>
      <c r="L117" s="342"/>
      <c r="M117" s="342"/>
      <c r="N117" s="341">
        <v>100</v>
      </c>
      <c r="O117" s="341"/>
      <c r="P117" s="341"/>
      <c r="Q117" s="279"/>
      <c r="R117" s="279"/>
      <c r="S117" s="280">
        <v>145</v>
      </c>
      <c r="T117" s="279">
        <v>1</v>
      </c>
      <c r="U117" s="279"/>
      <c r="V117" s="280">
        <v>145</v>
      </c>
      <c r="W117" s="343"/>
      <c r="X117" s="173">
        <v>145</v>
      </c>
      <c r="Y117" s="343"/>
      <c r="Z117" s="343"/>
      <c r="AA117" s="343"/>
      <c r="AB117" s="337"/>
      <c r="AC117" s="344"/>
      <c r="AD117" s="334"/>
      <c r="AE117" s="343"/>
      <c r="AF117" s="343"/>
      <c r="AG117" s="345"/>
      <c r="AH117" s="346"/>
      <c r="AI117" s="348">
        <f>X117</f>
        <v>145</v>
      </c>
      <c r="AJ117" s="348">
        <f>X117</f>
        <v>145</v>
      </c>
      <c r="AK117" s="347"/>
      <c r="AL117" s="347"/>
      <c r="AM117" s="348">
        <f>X117</f>
        <v>145</v>
      </c>
      <c r="AN117" s="347"/>
      <c r="AO117" s="348">
        <f>X117</f>
        <v>145</v>
      </c>
      <c r="AP117" s="347"/>
      <c r="AQ117" s="348">
        <f>X117</f>
        <v>145</v>
      </c>
      <c r="AR117" s="347"/>
      <c r="AS117" s="347"/>
      <c r="AT117" s="347"/>
      <c r="AU117" s="347"/>
      <c r="AV117" s="348">
        <f>X117</f>
        <v>145</v>
      </c>
      <c r="AW117" s="348">
        <f>X117</f>
        <v>145</v>
      </c>
      <c r="AX117" s="347"/>
      <c r="AY117" s="347"/>
      <c r="AZ117" s="347"/>
      <c r="BA117" s="347"/>
      <c r="BB117" s="347"/>
      <c r="BC117" s="347"/>
      <c r="BD117" s="348">
        <f>X117</f>
        <v>145</v>
      </c>
      <c r="BE117" s="347"/>
      <c r="BF117" s="347"/>
      <c r="BG117" s="347"/>
      <c r="BH117" s="347"/>
      <c r="BI117" s="348"/>
      <c r="BJ117" s="348">
        <f>X117</f>
        <v>145</v>
      </c>
      <c r="BK117" s="348">
        <f>X117</f>
        <v>145</v>
      </c>
      <c r="BL117" s="347"/>
      <c r="BM117" s="347"/>
      <c r="BN117" s="347"/>
      <c r="BO117" s="347"/>
      <c r="BP117" s="347"/>
      <c r="BQ117" s="347"/>
      <c r="BR117" s="347"/>
      <c r="BS117" s="348">
        <f>X117</f>
        <v>145</v>
      </c>
      <c r="BT117" s="347"/>
      <c r="BU117" s="348">
        <f>X117</f>
        <v>145</v>
      </c>
      <c r="BV117" s="348">
        <f>X117</f>
        <v>145</v>
      </c>
      <c r="BW117" s="347"/>
      <c r="BX117" s="347"/>
      <c r="BY117" s="347"/>
      <c r="BZ117" s="347"/>
      <c r="CA117" s="348">
        <f>X117</f>
        <v>145</v>
      </c>
      <c r="CB117" s="347"/>
      <c r="CC117" s="347"/>
      <c r="CD117" s="347"/>
      <c r="CE117" s="348">
        <f>X117</f>
        <v>145</v>
      </c>
      <c r="CF117" s="348"/>
      <c r="CG117" s="347"/>
      <c r="CH117" s="347"/>
      <c r="CI117" s="347"/>
      <c r="CJ117" s="347"/>
      <c r="CK117" s="347"/>
      <c r="CL117" s="347"/>
      <c r="CM117" s="347"/>
      <c r="CN117" s="347"/>
      <c r="CO117" s="347"/>
      <c r="CP117" s="347"/>
      <c r="CQ117" s="348">
        <f>X117</f>
        <v>145</v>
      </c>
      <c r="CR117" s="347"/>
      <c r="CS117" s="348">
        <f>X117</f>
        <v>145</v>
      </c>
      <c r="CT117" s="348">
        <f>X117</f>
        <v>145</v>
      </c>
      <c r="CU117" s="347"/>
      <c r="CV117" s="347"/>
      <c r="CW117" s="347"/>
      <c r="CX117" s="347"/>
      <c r="CY117" s="347"/>
      <c r="CZ117" s="347"/>
      <c r="DA117" s="347"/>
      <c r="DB117" s="347"/>
      <c r="DC117" s="347"/>
      <c r="DD117" s="347"/>
      <c r="DE117" s="347"/>
      <c r="DF117" s="347"/>
      <c r="DG117" s="347"/>
      <c r="DH117" s="347"/>
      <c r="DI117" s="347"/>
      <c r="DJ117" s="347"/>
      <c r="DK117" s="347"/>
      <c r="DL117" s="347"/>
      <c r="DM117" s="347"/>
      <c r="DN117" s="347"/>
      <c r="DO117" s="347"/>
      <c r="DP117" s="347"/>
      <c r="DQ117" s="347"/>
      <c r="DR117" s="347"/>
      <c r="DS117" s="347"/>
      <c r="DT117" s="347"/>
      <c r="DU117" s="347"/>
    </row>
    <row r="118" spans="1:125" s="287" customFormat="1" ht="12.75" customHeight="1">
      <c r="A118" s="335"/>
      <c r="B118" s="334">
        <v>8</v>
      </c>
      <c r="C118" s="336" t="s">
        <v>207</v>
      </c>
      <c r="D118" s="337" t="s">
        <v>391</v>
      </c>
      <c r="E118" s="338">
        <v>1</v>
      </c>
      <c r="F118" s="338">
        <v>1</v>
      </c>
      <c r="G118" s="339">
        <v>1</v>
      </c>
      <c r="H118" s="340">
        <v>0</v>
      </c>
      <c r="I118" s="275" t="s">
        <v>3</v>
      </c>
      <c r="J118" s="276" t="s">
        <v>6</v>
      </c>
      <c r="K118" s="341">
        <v>30</v>
      </c>
      <c r="L118" s="342"/>
      <c r="M118" s="342"/>
      <c r="N118" s="341">
        <v>440</v>
      </c>
      <c r="O118" s="341"/>
      <c r="P118" s="341"/>
      <c r="Q118" s="279"/>
      <c r="R118" s="279"/>
      <c r="S118" s="280">
        <v>53.8</v>
      </c>
      <c r="T118" s="279"/>
      <c r="U118" s="279">
        <v>1.3</v>
      </c>
      <c r="V118" s="280">
        <v>69.9</v>
      </c>
      <c r="W118" s="343"/>
      <c r="X118" s="173">
        <v>69.9</v>
      </c>
      <c r="Y118" s="343"/>
      <c r="Z118" s="343"/>
      <c r="AA118" s="343"/>
      <c r="AB118" s="337"/>
      <c r="AC118" s="344"/>
      <c r="AD118" s="334">
        <v>2</v>
      </c>
      <c r="AE118" s="343">
        <v>2</v>
      </c>
      <c r="AF118" s="343">
        <v>53.8</v>
      </c>
      <c r="AG118" s="345" t="s">
        <v>390</v>
      </c>
      <c r="AH118" s="346">
        <v>0</v>
      </c>
      <c r="AI118" s="348"/>
      <c r="AJ118" s="348"/>
      <c r="AK118" s="347"/>
      <c r="AL118" s="347"/>
      <c r="AM118" s="348"/>
      <c r="AN118" s="347"/>
      <c r="AO118" s="348"/>
      <c r="AP118" s="347"/>
      <c r="AQ118" s="348"/>
      <c r="AR118" s="347"/>
      <c r="AS118" s="347"/>
      <c r="AT118" s="347"/>
      <c r="AU118" s="347"/>
      <c r="AV118" s="348"/>
      <c r="AW118" s="348"/>
      <c r="AX118" s="347"/>
      <c r="AY118" s="347"/>
      <c r="AZ118" s="347"/>
      <c r="BA118" s="347"/>
      <c r="BB118" s="347"/>
      <c r="BC118" s="347"/>
      <c r="BD118" s="348"/>
      <c r="BE118" s="347"/>
      <c r="BF118" s="347"/>
      <c r="BG118" s="347"/>
      <c r="BH118" s="347"/>
      <c r="BI118" s="348"/>
      <c r="BJ118" s="348"/>
      <c r="BK118" s="348"/>
      <c r="BL118" s="347"/>
      <c r="BM118" s="347"/>
      <c r="BN118" s="347"/>
      <c r="BO118" s="347"/>
      <c r="BP118" s="347"/>
      <c r="BQ118" s="348">
        <f>X118</f>
        <v>69.9</v>
      </c>
      <c r="BR118" s="347"/>
      <c r="BS118" s="348"/>
      <c r="BT118" s="347"/>
      <c r="BU118" s="348"/>
      <c r="BV118" s="348"/>
      <c r="BW118" s="347"/>
      <c r="BX118" s="348">
        <f>X118</f>
        <v>69.9</v>
      </c>
      <c r="BY118" s="347"/>
      <c r="BZ118" s="347"/>
      <c r="CA118" s="348"/>
      <c r="CB118" s="347"/>
      <c r="CC118" s="347"/>
      <c r="CD118" s="347"/>
      <c r="CE118" s="348"/>
      <c r="CF118" s="348"/>
      <c r="CG118" s="347"/>
      <c r="CH118" s="347"/>
      <c r="CI118" s="347"/>
      <c r="CJ118" s="347"/>
      <c r="CK118" s="347"/>
      <c r="CL118" s="347"/>
      <c r="CM118" s="347"/>
      <c r="CN118" s="347"/>
      <c r="CO118" s="347"/>
      <c r="CP118" s="347"/>
      <c r="CQ118" s="348"/>
      <c r="CR118" s="347"/>
      <c r="CS118" s="348"/>
      <c r="CT118" s="348"/>
      <c r="CU118" s="347"/>
      <c r="CV118" s="347"/>
      <c r="CW118" s="347"/>
      <c r="CX118" s="347"/>
      <c r="CY118" s="347"/>
      <c r="CZ118" s="347"/>
      <c r="DA118" s="347"/>
      <c r="DB118" s="347"/>
      <c r="DC118" s="347"/>
      <c r="DD118" s="347"/>
      <c r="DE118" s="347"/>
      <c r="DF118" s="347"/>
      <c r="DG118" s="347"/>
      <c r="DH118" s="347"/>
      <c r="DI118" s="347"/>
      <c r="DJ118" s="347"/>
      <c r="DK118" s="347"/>
      <c r="DL118" s="347"/>
      <c r="DM118" s="347"/>
      <c r="DN118" s="347"/>
      <c r="DO118" s="347"/>
      <c r="DP118" s="347"/>
      <c r="DQ118" s="347"/>
      <c r="DR118" s="347"/>
      <c r="DS118" s="347"/>
      <c r="DT118" s="347"/>
      <c r="DU118" s="347"/>
    </row>
    <row r="119" spans="1:125" s="287" customFormat="1" ht="12.75" customHeight="1">
      <c r="A119" s="335"/>
      <c r="B119" s="334">
        <v>8</v>
      </c>
      <c r="C119" s="336" t="s">
        <v>165</v>
      </c>
      <c r="D119" s="337" t="s">
        <v>339</v>
      </c>
      <c r="E119" s="338">
        <v>1</v>
      </c>
      <c r="F119" s="338">
        <v>1</v>
      </c>
      <c r="G119" s="339">
        <v>0</v>
      </c>
      <c r="H119" s="340">
        <v>0</v>
      </c>
      <c r="I119" s="275" t="s">
        <v>3</v>
      </c>
      <c r="J119" s="276"/>
      <c r="K119" s="341">
        <v>20</v>
      </c>
      <c r="L119" s="342"/>
      <c r="M119" s="342"/>
      <c r="N119" s="341">
        <v>300</v>
      </c>
      <c r="O119" s="341"/>
      <c r="P119" s="341"/>
      <c r="Q119" s="279"/>
      <c r="R119" s="279"/>
      <c r="S119" s="280">
        <v>36</v>
      </c>
      <c r="T119" s="279">
        <v>1</v>
      </c>
      <c r="U119" s="279"/>
      <c r="V119" s="280">
        <v>36</v>
      </c>
      <c r="W119" s="343"/>
      <c r="X119" s="173">
        <v>36</v>
      </c>
      <c r="Y119" s="343"/>
      <c r="Z119" s="343"/>
      <c r="AA119" s="343"/>
      <c r="AB119" s="337"/>
      <c r="AC119" s="344"/>
      <c r="AD119" s="334">
        <v>7</v>
      </c>
      <c r="AE119" s="343">
        <v>8</v>
      </c>
      <c r="AF119" s="343">
        <v>36</v>
      </c>
      <c r="AG119" s="345" t="s">
        <v>196</v>
      </c>
      <c r="AH119" s="346">
        <v>5</v>
      </c>
      <c r="AI119" s="347"/>
      <c r="AJ119" s="347"/>
      <c r="AK119" s="347"/>
      <c r="AL119" s="347"/>
      <c r="AM119" s="347"/>
      <c r="AN119" s="347"/>
      <c r="AO119" s="347"/>
      <c r="AP119" s="347"/>
      <c r="AQ119" s="348">
        <f>X119</f>
        <v>36</v>
      </c>
      <c r="AR119" s="347"/>
      <c r="AS119" s="348">
        <f>X119</f>
        <v>36</v>
      </c>
      <c r="AT119" s="347"/>
      <c r="AU119" s="347"/>
      <c r="AV119" s="347"/>
      <c r="AW119" s="347"/>
      <c r="AX119" s="348">
        <f>X119</f>
        <v>36</v>
      </c>
      <c r="AY119" s="348">
        <f>X119+AH119</f>
        <v>41</v>
      </c>
      <c r="AZ119" s="347"/>
      <c r="BA119" s="347"/>
      <c r="BB119" s="347"/>
      <c r="BC119" s="347"/>
      <c r="BD119" s="348"/>
      <c r="BE119" s="347"/>
      <c r="BF119" s="347"/>
      <c r="BG119" s="347"/>
      <c r="BH119" s="347"/>
      <c r="BI119" s="347"/>
      <c r="BJ119" s="347"/>
      <c r="BK119" s="348">
        <f>X119</f>
        <v>36</v>
      </c>
      <c r="BL119" s="347"/>
      <c r="BM119" s="347"/>
      <c r="BN119" s="347"/>
      <c r="BO119" s="347"/>
      <c r="BP119" s="347"/>
      <c r="BQ119" s="347"/>
      <c r="BR119" s="347"/>
      <c r="BS119" s="347"/>
      <c r="BT119" s="347"/>
      <c r="BU119" s="347"/>
      <c r="BV119" s="347"/>
      <c r="BW119" s="347"/>
      <c r="BX119" s="347"/>
      <c r="BY119" s="347"/>
      <c r="BZ119" s="347"/>
      <c r="CA119" s="348">
        <f>X119</f>
        <v>36</v>
      </c>
      <c r="CB119" s="347"/>
      <c r="CC119" s="347"/>
      <c r="CD119" s="347"/>
      <c r="CE119" s="347"/>
      <c r="CF119" s="347"/>
      <c r="CG119" s="347"/>
      <c r="CH119" s="347"/>
      <c r="CI119" s="347"/>
      <c r="CJ119" s="347"/>
      <c r="CK119" s="347"/>
      <c r="CL119" s="347"/>
      <c r="CM119" s="347"/>
      <c r="CN119" s="347"/>
      <c r="CO119" s="347"/>
      <c r="CP119" s="347"/>
      <c r="CQ119" s="347"/>
      <c r="CR119" s="347"/>
      <c r="CS119" s="348">
        <f>X119</f>
        <v>36</v>
      </c>
      <c r="CT119" s="347"/>
      <c r="CU119" s="347"/>
      <c r="CV119" s="347"/>
      <c r="CW119" s="347"/>
      <c r="CX119" s="347"/>
      <c r="CY119" s="347"/>
      <c r="CZ119" s="347"/>
      <c r="DA119" s="347"/>
      <c r="DB119" s="347"/>
      <c r="DC119" s="347"/>
      <c r="DD119" s="347"/>
      <c r="DE119" s="347"/>
      <c r="DF119" s="347"/>
      <c r="DG119" s="347"/>
      <c r="DH119" s="347"/>
      <c r="DI119" s="347"/>
      <c r="DJ119" s="347"/>
      <c r="DK119" s="347"/>
      <c r="DL119" s="347"/>
      <c r="DM119" s="347"/>
      <c r="DN119" s="347"/>
      <c r="DO119" s="347"/>
      <c r="DP119" s="347"/>
      <c r="DQ119" s="347"/>
      <c r="DR119" s="347"/>
      <c r="DS119" s="347"/>
      <c r="DT119" s="347"/>
      <c r="DU119" s="347"/>
    </row>
    <row r="120" spans="1:125" s="287" customFormat="1" ht="12.75" customHeight="1">
      <c r="A120" s="335"/>
      <c r="B120" s="334">
        <v>8</v>
      </c>
      <c r="C120" s="336" t="s">
        <v>340</v>
      </c>
      <c r="D120" s="337" t="s">
        <v>341</v>
      </c>
      <c r="E120" s="338">
        <v>3</v>
      </c>
      <c r="F120" s="338">
        <v>3</v>
      </c>
      <c r="G120" s="339">
        <v>1</v>
      </c>
      <c r="H120" s="340">
        <v>0</v>
      </c>
      <c r="I120" s="275" t="s">
        <v>15</v>
      </c>
      <c r="J120" s="276" t="s">
        <v>235</v>
      </c>
      <c r="K120" s="341">
        <v>226</v>
      </c>
      <c r="L120" s="342"/>
      <c r="M120" s="342"/>
      <c r="N120" s="341">
        <v>100</v>
      </c>
      <c r="O120" s="341"/>
      <c r="P120" s="341"/>
      <c r="Q120" s="279"/>
      <c r="R120" s="279"/>
      <c r="S120" s="280">
        <v>115</v>
      </c>
      <c r="T120" s="279">
        <v>1</v>
      </c>
      <c r="U120" s="279"/>
      <c r="V120" s="280">
        <v>115</v>
      </c>
      <c r="W120" s="343">
        <v>22</v>
      </c>
      <c r="X120" s="173">
        <v>137</v>
      </c>
      <c r="Y120" s="343"/>
      <c r="Z120" s="343"/>
      <c r="AA120" s="343"/>
      <c r="AB120" s="337"/>
      <c r="AC120" s="344"/>
      <c r="AD120" s="334">
        <v>1</v>
      </c>
      <c r="AE120" s="343">
        <v>2</v>
      </c>
      <c r="AF120" s="343">
        <v>136</v>
      </c>
      <c r="AG120" s="345" t="s">
        <v>193</v>
      </c>
      <c r="AH120" s="346">
        <v>0</v>
      </c>
      <c r="AI120" s="347"/>
      <c r="AJ120" s="347"/>
      <c r="AK120" s="347"/>
      <c r="AL120" s="347"/>
      <c r="AM120" s="347"/>
      <c r="AN120" s="347"/>
      <c r="AO120" s="347"/>
      <c r="AP120" s="347"/>
      <c r="AQ120" s="347"/>
      <c r="AR120" s="347"/>
      <c r="AS120" s="347"/>
      <c r="AT120" s="347"/>
      <c r="AU120" s="347"/>
      <c r="AV120" s="347"/>
      <c r="AW120" s="347"/>
      <c r="AX120" s="347"/>
      <c r="AY120" s="347"/>
      <c r="AZ120" s="347"/>
      <c r="BA120" s="347"/>
      <c r="BB120" s="347"/>
      <c r="BC120" s="347"/>
      <c r="BD120" s="348"/>
      <c r="BE120" s="347"/>
      <c r="BF120" s="347"/>
      <c r="BG120" s="347"/>
      <c r="BH120" s="347"/>
      <c r="BI120" s="348">
        <f>X120</f>
        <v>137</v>
      </c>
      <c r="BJ120" s="347"/>
      <c r="BK120" s="347"/>
      <c r="BL120" s="347"/>
      <c r="BM120" s="347"/>
      <c r="BN120" s="347"/>
      <c r="BO120" s="347"/>
      <c r="BP120" s="347"/>
      <c r="BQ120" s="347"/>
      <c r="BR120" s="347"/>
      <c r="BS120" s="347"/>
      <c r="BT120" s="347"/>
      <c r="BU120" s="347"/>
      <c r="BV120" s="347"/>
      <c r="BW120" s="347"/>
      <c r="BX120" s="347"/>
      <c r="BY120" s="347"/>
      <c r="BZ120" s="347"/>
      <c r="CA120" s="347"/>
      <c r="CB120" s="347"/>
      <c r="CC120" s="347"/>
      <c r="CD120" s="347"/>
      <c r="CE120" s="347"/>
      <c r="CF120" s="347"/>
      <c r="CG120" s="347"/>
      <c r="CH120" s="347"/>
      <c r="CI120" s="347"/>
      <c r="CJ120" s="347"/>
      <c r="CK120" s="347"/>
      <c r="CL120" s="347"/>
      <c r="CM120" s="347"/>
      <c r="CN120" s="347"/>
      <c r="CO120" s="347"/>
      <c r="CP120" s="347"/>
      <c r="CQ120" s="347"/>
      <c r="CR120" s="347"/>
      <c r="CS120" s="347"/>
      <c r="CT120" s="347"/>
      <c r="CU120" s="347"/>
      <c r="CV120" s="347"/>
      <c r="CW120" s="347"/>
      <c r="CX120" s="347"/>
      <c r="CY120" s="347"/>
      <c r="CZ120" s="347"/>
      <c r="DA120" s="347"/>
      <c r="DB120" s="347"/>
      <c r="DC120" s="347"/>
      <c r="DD120" s="347"/>
      <c r="DE120" s="347"/>
      <c r="DF120" s="347"/>
      <c r="DG120" s="347"/>
      <c r="DH120" s="347"/>
      <c r="DI120" s="347"/>
      <c r="DJ120" s="347"/>
      <c r="DK120" s="347"/>
      <c r="DL120" s="347"/>
      <c r="DM120" s="347"/>
      <c r="DN120" s="347"/>
      <c r="DO120" s="347"/>
      <c r="DP120" s="347"/>
      <c r="DQ120" s="347"/>
      <c r="DR120" s="347"/>
      <c r="DS120" s="347"/>
      <c r="DT120" s="347"/>
      <c r="DU120" s="347"/>
    </row>
    <row r="121" spans="1:125" s="287" customFormat="1" ht="12.75" customHeight="1">
      <c r="A121" s="335"/>
      <c r="B121" s="334">
        <v>9</v>
      </c>
      <c r="C121" s="336" t="s">
        <v>65</v>
      </c>
      <c r="D121" s="337" t="s">
        <v>344</v>
      </c>
      <c r="E121" s="338">
        <v>1</v>
      </c>
      <c r="F121" s="338">
        <v>3</v>
      </c>
      <c r="G121" s="339">
        <v>1</v>
      </c>
      <c r="H121" s="340">
        <v>0</v>
      </c>
      <c r="I121" s="275" t="s">
        <v>15</v>
      </c>
      <c r="J121" s="276" t="s">
        <v>235</v>
      </c>
      <c r="K121" s="341">
        <v>76</v>
      </c>
      <c r="L121" s="342"/>
      <c r="M121" s="342"/>
      <c r="N121" s="341">
        <v>610</v>
      </c>
      <c r="O121" s="341"/>
      <c r="P121" s="341"/>
      <c r="Q121" s="279"/>
      <c r="R121" s="279"/>
      <c r="S121" s="280">
        <v>50.2</v>
      </c>
      <c r="T121" s="279">
        <v>1</v>
      </c>
      <c r="U121" s="279"/>
      <c r="V121" s="280">
        <v>50.2</v>
      </c>
      <c r="W121" s="343"/>
      <c r="X121" s="173">
        <v>50.2</v>
      </c>
      <c r="Y121" s="343"/>
      <c r="Z121" s="343"/>
      <c r="AA121" s="343"/>
      <c r="AB121" s="337"/>
      <c r="AC121" s="344"/>
      <c r="AD121" s="334">
        <v>1</v>
      </c>
      <c r="AE121" s="343">
        <v>2</v>
      </c>
      <c r="AF121" s="343">
        <v>44</v>
      </c>
      <c r="AG121" s="345" t="s">
        <v>193</v>
      </c>
      <c r="AH121" s="346">
        <v>0</v>
      </c>
      <c r="AI121" s="347"/>
      <c r="AJ121" s="347"/>
      <c r="AK121" s="347"/>
      <c r="AL121" s="347"/>
      <c r="AM121" s="347"/>
      <c r="AN121" s="347"/>
      <c r="AO121" s="347"/>
      <c r="AP121" s="347"/>
      <c r="AQ121" s="347"/>
      <c r="AR121" s="347"/>
      <c r="AS121" s="347"/>
      <c r="AT121" s="347"/>
      <c r="AU121" s="347"/>
      <c r="AV121" s="347"/>
      <c r="AW121" s="347"/>
      <c r="AX121" s="347"/>
      <c r="AY121" s="347"/>
      <c r="AZ121" s="347"/>
      <c r="BA121" s="347"/>
      <c r="BB121" s="347"/>
      <c r="BC121" s="347"/>
      <c r="BD121" s="348"/>
      <c r="BE121" s="347"/>
      <c r="BF121" s="347"/>
      <c r="BG121" s="347"/>
      <c r="BH121" s="347"/>
      <c r="BI121" s="348">
        <f>X121</f>
        <v>50.2</v>
      </c>
      <c r="BJ121" s="347"/>
      <c r="BK121" s="347"/>
      <c r="BL121" s="347"/>
      <c r="BM121" s="347"/>
      <c r="BN121" s="347"/>
      <c r="BO121" s="347"/>
      <c r="BP121" s="347"/>
      <c r="BQ121" s="347"/>
      <c r="BR121" s="347"/>
      <c r="BS121" s="347"/>
      <c r="BT121" s="347"/>
      <c r="BU121" s="347"/>
      <c r="BV121" s="347"/>
      <c r="BW121" s="347"/>
      <c r="BX121" s="347"/>
      <c r="BY121" s="347"/>
      <c r="BZ121" s="347"/>
      <c r="CA121" s="347"/>
      <c r="CB121" s="347"/>
      <c r="CC121" s="347"/>
      <c r="CD121" s="347"/>
      <c r="CE121" s="347"/>
      <c r="CF121" s="347"/>
      <c r="CG121" s="347"/>
      <c r="CH121" s="347"/>
      <c r="CI121" s="347"/>
      <c r="CJ121" s="347"/>
      <c r="CK121" s="347"/>
      <c r="CL121" s="347"/>
      <c r="CM121" s="347"/>
      <c r="CN121" s="347"/>
      <c r="CO121" s="347"/>
      <c r="CP121" s="347"/>
      <c r="CQ121" s="347"/>
      <c r="CR121" s="347"/>
      <c r="CS121" s="347"/>
      <c r="CT121" s="347"/>
      <c r="CU121" s="347"/>
      <c r="CV121" s="347"/>
      <c r="CW121" s="347"/>
      <c r="CX121" s="347"/>
      <c r="CY121" s="347"/>
      <c r="CZ121" s="347"/>
      <c r="DA121" s="347"/>
      <c r="DB121" s="347"/>
      <c r="DC121" s="347"/>
      <c r="DD121" s="347"/>
      <c r="DE121" s="347"/>
      <c r="DF121" s="347"/>
      <c r="DG121" s="347"/>
      <c r="DH121" s="347"/>
      <c r="DI121" s="347"/>
      <c r="DJ121" s="347"/>
      <c r="DK121" s="347"/>
      <c r="DL121" s="347"/>
      <c r="DM121" s="347"/>
      <c r="DN121" s="347"/>
      <c r="DO121" s="347"/>
      <c r="DP121" s="347"/>
      <c r="DQ121" s="347"/>
      <c r="DR121" s="347"/>
      <c r="DS121" s="347"/>
      <c r="DT121" s="347"/>
      <c r="DU121" s="347"/>
    </row>
    <row r="122" spans="1:125" s="130" customFormat="1" ht="12.75" customHeight="1">
      <c r="A122" s="253"/>
      <c r="B122" s="254">
        <v>9</v>
      </c>
      <c r="C122" s="255" t="s">
        <v>168</v>
      </c>
      <c r="D122" s="256" t="s">
        <v>302</v>
      </c>
      <c r="E122" s="257">
        <v>1</v>
      </c>
      <c r="F122" s="257">
        <v>1</v>
      </c>
      <c r="G122" s="258">
        <v>1</v>
      </c>
      <c r="H122" s="259">
        <v>0</v>
      </c>
      <c r="I122" s="316" t="str">
        <f>IF(AND(F122=1,H122&lt;2),"gyalogos",IF(AND(F122=1,H122=2),"táj.verseny",IF(F122=2,"magashegyi",IF(F122=3,"kerékpáros",IF(F122=4,"vízi",IF(F122=5,"sí",IF(F122=6,"barlangi",IF(F122=7,"egyéb",""))))))))</f>
        <v>gyalogos</v>
      </c>
      <c r="J122" s="317" t="str">
        <f>IF(AND(F122=1,G122&gt;0),"telj.túra ",IF(AND(F122=2,G122=1),"völgyi ",IF(AND(F122=2,G122=2),"gyephavasi ",IF(AND(F122=2,G122=3),"sziklatúra ",IF(AND(F122=2,G122=4),"bizt.mászóút ",IF(AND(F122=3,G122=1),"országúti ",IF(AND(F122=3,G122=2),"terep ","")))))))</f>
        <v>telj.túra </v>
      </c>
      <c r="K122" s="260">
        <v>24.5</v>
      </c>
      <c r="L122" s="261"/>
      <c r="M122" s="261"/>
      <c r="N122" s="260">
        <v>1140</v>
      </c>
      <c r="O122" s="260"/>
      <c r="P122" s="260"/>
      <c r="Q122" s="128"/>
      <c r="R122" s="128"/>
      <c r="S122" s="332">
        <v>59.6</v>
      </c>
      <c r="T122" s="128"/>
      <c r="U122" s="128">
        <v>1.2</v>
      </c>
      <c r="V122" s="129">
        <v>71.5</v>
      </c>
      <c r="W122" s="262"/>
      <c r="X122" s="173">
        <v>71.5</v>
      </c>
      <c r="Y122" s="262"/>
      <c r="Z122" s="262"/>
      <c r="AA122" s="262"/>
      <c r="AB122" s="256"/>
      <c r="AC122" s="263"/>
      <c r="AD122" s="254">
        <v>3</v>
      </c>
      <c r="AE122" s="262">
        <v>4</v>
      </c>
      <c r="AF122" s="262">
        <v>60</v>
      </c>
      <c r="AG122" s="264" t="s">
        <v>192</v>
      </c>
      <c r="AH122" s="265">
        <v>3</v>
      </c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66"/>
      <c r="BD122" s="294">
        <f>X122+AH122</f>
        <v>74.5</v>
      </c>
      <c r="BE122" s="266"/>
      <c r="BF122" s="266"/>
      <c r="BG122" s="266"/>
      <c r="BH122" s="266"/>
      <c r="BI122" s="266"/>
      <c r="BJ122" s="266"/>
      <c r="BK122" s="266"/>
      <c r="BL122" s="266"/>
      <c r="BM122" s="266"/>
      <c r="BN122" s="266"/>
      <c r="BO122" s="266"/>
      <c r="BP122" s="266"/>
      <c r="BQ122" s="294">
        <f>X122</f>
        <v>71.5</v>
      </c>
      <c r="BR122" s="266"/>
      <c r="BS122" s="266"/>
      <c r="BT122" s="266"/>
      <c r="BU122" s="266"/>
      <c r="BV122" s="266"/>
      <c r="BW122" s="266"/>
      <c r="BX122" s="294">
        <f>X122</f>
        <v>71.5</v>
      </c>
      <c r="BY122" s="266"/>
      <c r="BZ122" s="266"/>
      <c r="CA122" s="266"/>
      <c r="CB122" s="266"/>
      <c r="CC122" s="266"/>
      <c r="CD122" s="266"/>
      <c r="CE122" s="266"/>
      <c r="CF122" s="266"/>
      <c r="CG122" s="266"/>
      <c r="CH122" s="266"/>
      <c r="CI122" s="266"/>
      <c r="CJ122" s="266"/>
      <c r="CK122" s="266"/>
      <c r="CL122" s="266"/>
      <c r="CM122" s="266"/>
      <c r="CN122" s="266"/>
      <c r="CO122" s="266"/>
      <c r="CP122" s="266"/>
      <c r="CQ122" s="266"/>
      <c r="CR122" s="266"/>
      <c r="CS122" s="266"/>
      <c r="CT122" s="266"/>
      <c r="CU122" s="266"/>
      <c r="CV122" s="266"/>
      <c r="CW122" s="266"/>
      <c r="CX122" s="266"/>
      <c r="CY122" s="266"/>
      <c r="CZ122" s="266"/>
      <c r="DA122" s="266"/>
      <c r="DB122" s="266"/>
      <c r="DC122" s="266"/>
      <c r="DD122" s="266"/>
      <c r="DE122" s="266"/>
      <c r="DF122" s="266"/>
      <c r="DG122" s="266"/>
      <c r="DH122" s="266"/>
      <c r="DI122" s="266"/>
      <c r="DJ122" s="266"/>
      <c r="DK122" s="266"/>
      <c r="DL122" s="266"/>
      <c r="DM122" s="266"/>
      <c r="DN122" s="266"/>
      <c r="DO122" s="266"/>
      <c r="DP122" s="266"/>
      <c r="DQ122" s="266"/>
      <c r="DR122" s="266"/>
      <c r="DS122" s="266"/>
      <c r="DT122" s="266"/>
      <c r="DU122" s="266"/>
    </row>
    <row r="123" spans="1:125" s="287" customFormat="1" ht="12.75" customHeight="1">
      <c r="A123" s="335"/>
      <c r="B123" s="334">
        <v>9</v>
      </c>
      <c r="C123" s="336" t="s">
        <v>345</v>
      </c>
      <c r="D123" s="337" t="s">
        <v>346</v>
      </c>
      <c r="E123" s="338">
        <v>4</v>
      </c>
      <c r="F123" s="338">
        <v>1</v>
      </c>
      <c r="G123" s="339">
        <v>0</v>
      </c>
      <c r="H123" s="340">
        <v>0</v>
      </c>
      <c r="I123" s="352" t="s">
        <v>3</v>
      </c>
      <c r="J123" s="353"/>
      <c r="K123" s="341">
        <v>30</v>
      </c>
      <c r="L123" s="342"/>
      <c r="M123" s="342"/>
      <c r="N123" s="341">
        <v>950</v>
      </c>
      <c r="O123" s="341"/>
      <c r="P123" s="341"/>
      <c r="Q123" s="279"/>
      <c r="R123" s="279"/>
      <c r="S123" s="354">
        <v>64</v>
      </c>
      <c r="T123" s="279">
        <v>1</v>
      </c>
      <c r="U123" s="279"/>
      <c r="V123" s="280">
        <v>64</v>
      </c>
      <c r="W123" s="343">
        <v>4</v>
      </c>
      <c r="X123" s="173">
        <v>68</v>
      </c>
      <c r="Y123" s="343"/>
      <c r="Z123" s="343"/>
      <c r="AA123" s="343"/>
      <c r="AB123" s="337"/>
      <c r="AC123" s="344"/>
      <c r="AD123" s="334">
        <v>1</v>
      </c>
      <c r="AE123" s="343">
        <v>2</v>
      </c>
      <c r="AF123" s="343">
        <v>98</v>
      </c>
      <c r="AG123" s="345" t="s">
        <v>193</v>
      </c>
      <c r="AH123" s="346">
        <v>0</v>
      </c>
      <c r="AI123" s="347"/>
      <c r="AJ123" s="347"/>
      <c r="AK123" s="347"/>
      <c r="AL123" s="347"/>
      <c r="AM123" s="347"/>
      <c r="AN123" s="347"/>
      <c r="AO123" s="347"/>
      <c r="AP123" s="347"/>
      <c r="AQ123" s="347"/>
      <c r="AR123" s="347"/>
      <c r="AS123" s="347"/>
      <c r="AT123" s="347"/>
      <c r="AU123" s="347"/>
      <c r="AV123" s="347"/>
      <c r="AW123" s="347"/>
      <c r="AX123" s="347"/>
      <c r="AY123" s="347"/>
      <c r="AZ123" s="347"/>
      <c r="BA123" s="347"/>
      <c r="BB123" s="347"/>
      <c r="BC123" s="347"/>
      <c r="BD123" s="348"/>
      <c r="BE123" s="347"/>
      <c r="BF123" s="347"/>
      <c r="BG123" s="347"/>
      <c r="BH123" s="347"/>
      <c r="BI123" s="348">
        <f>X123</f>
        <v>68</v>
      </c>
      <c r="BJ123" s="347"/>
      <c r="BK123" s="347"/>
      <c r="BL123" s="347"/>
      <c r="BM123" s="347"/>
      <c r="BN123" s="347"/>
      <c r="BO123" s="347"/>
      <c r="BP123" s="347"/>
      <c r="BQ123" s="348"/>
      <c r="BR123" s="347"/>
      <c r="BS123" s="347"/>
      <c r="BT123" s="347"/>
      <c r="BU123" s="347"/>
      <c r="BV123" s="347"/>
      <c r="BW123" s="347"/>
      <c r="BX123" s="348"/>
      <c r="BY123" s="347"/>
      <c r="BZ123" s="347"/>
      <c r="CA123" s="347"/>
      <c r="CB123" s="347"/>
      <c r="CC123" s="347"/>
      <c r="CD123" s="347"/>
      <c r="CE123" s="347"/>
      <c r="CF123" s="347"/>
      <c r="CG123" s="347"/>
      <c r="CH123" s="347"/>
      <c r="CI123" s="347"/>
      <c r="CJ123" s="347"/>
      <c r="CK123" s="347"/>
      <c r="CL123" s="347"/>
      <c r="CM123" s="347"/>
      <c r="CN123" s="347"/>
      <c r="CO123" s="347"/>
      <c r="CP123" s="347"/>
      <c r="CQ123" s="347"/>
      <c r="CR123" s="347"/>
      <c r="CS123" s="347"/>
      <c r="CT123" s="347"/>
      <c r="CU123" s="347"/>
      <c r="CV123" s="347"/>
      <c r="CW123" s="347"/>
      <c r="CX123" s="347"/>
      <c r="CY123" s="347"/>
      <c r="CZ123" s="347"/>
      <c r="DA123" s="347"/>
      <c r="DB123" s="347"/>
      <c r="DC123" s="347"/>
      <c r="DD123" s="347"/>
      <c r="DE123" s="347"/>
      <c r="DF123" s="347"/>
      <c r="DG123" s="347"/>
      <c r="DH123" s="347"/>
      <c r="DI123" s="347"/>
      <c r="DJ123" s="347"/>
      <c r="DK123" s="347"/>
      <c r="DL123" s="347"/>
      <c r="DM123" s="347"/>
      <c r="DN123" s="347"/>
      <c r="DO123" s="347"/>
      <c r="DP123" s="347"/>
      <c r="DQ123" s="347"/>
      <c r="DR123" s="347"/>
      <c r="DS123" s="347"/>
      <c r="DT123" s="347"/>
      <c r="DU123" s="347"/>
    </row>
    <row r="124" spans="1:125" s="287" customFormat="1" ht="12.75" customHeight="1">
      <c r="A124" s="335"/>
      <c r="B124" s="334"/>
      <c r="C124" s="336"/>
      <c r="D124" s="337"/>
      <c r="E124" s="338"/>
      <c r="F124" s="338">
        <v>3</v>
      </c>
      <c r="G124" s="339">
        <v>1</v>
      </c>
      <c r="H124" s="340">
        <v>0</v>
      </c>
      <c r="I124" s="352" t="s">
        <v>15</v>
      </c>
      <c r="J124" s="353" t="s">
        <v>235</v>
      </c>
      <c r="K124" s="341">
        <v>60</v>
      </c>
      <c r="L124" s="342"/>
      <c r="M124" s="342"/>
      <c r="N124" s="341"/>
      <c r="O124" s="341"/>
      <c r="P124" s="341"/>
      <c r="Q124" s="279"/>
      <c r="R124" s="279"/>
      <c r="S124" s="354">
        <v>30</v>
      </c>
      <c r="T124" s="279">
        <v>1</v>
      </c>
      <c r="U124" s="279"/>
      <c r="V124" s="280">
        <v>30</v>
      </c>
      <c r="W124" s="343"/>
      <c r="X124" s="173">
        <v>30</v>
      </c>
      <c r="Y124" s="343"/>
      <c r="Z124" s="343"/>
      <c r="AA124" s="343"/>
      <c r="AB124" s="337"/>
      <c r="AC124" s="344"/>
      <c r="AD124" s="334"/>
      <c r="AE124" s="343"/>
      <c r="AF124" s="343"/>
      <c r="AG124" s="345"/>
      <c r="AH124" s="346"/>
      <c r="AI124" s="347"/>
      <c r="AJ124" s="347"/>
      <c r="AK124" s="347"/>
      <c r="AL124" s="347"/>
      <c r="AM124" s="347"/>
      <c r="AN124" s="347"/>
      <c r="AO124" s="347"/>
      <c r="AP124" s="347"/>
      <c r="AQ124" s="347"/>
      <c r="AR124" s="347"/>
      <c r="AS124" s="347"/>
      <c r="AT124" s="347"/>
      <c r="AU124" s="347"/>
      <c r="AV124" s="347"/>
      <c r="AW124" s="347"/>
      <c r="AX124" s="347"/>
      <c r="AY124" s="347"/>
      <c r="AZ124" s="347"/>
      <c r="BA124" s="347"/>
      <c r="BB124" s="347"/>
      <c r="BC124" s="347"/>
      <c r="BD124" s="348"/>
      <c r="BE124" s="347"/>
      <c r="BF124" s="347"/>
      <c r="BG124" s="347"/>
      <c r="BH124" s="347"/>
      <c r="BI124" s="348">
        <f>X124</f>
        <v>30</v>
      </c>
      <c r="BJ124" s="347"/>
      <c r="BK124" s="347"/>
      <c r="BL124" s="347"/>
      <c r="BM124" s="347"/>
      <c r="BN124" s="347"/>
      <c r="BO124" s="347"/>
      <c r="BP124" s="347"/>
      <c r="BQ124" s="348"/>
      <c r="BR124" s="347"/>
      <c r="BS124" s="347"/>
      <c r="BT124" s="347"/>
      <c r="BU124" s="347"/>
      <c r="BV124" s="347"/>
      <c r="BW124" s="347"/>
      <c r="BX124" s="348"/>
      <c r="BY124" s="347"/>
      <c r="BZ124" s="347"/>
      <c r="CA124" s="347"/>
      <c r="CB124" s="347"/>
      <c r="CC124" s="347"/>
      <c r="CD124" s="347"/>
      <c r="CE124" s="347"/>
      <c r="CF124" s="347"/>
      <c r="CG124" s="347"/>
      <c r="CH124" s="347"/>
      <c r="CI124" s="347"/>
      <c r="CJ124" s="347"/>
      <c r="CK124" s="347"/>
      <c r="CL124" s="347"/>
      <c r="CM124" s="347"/>
      <c r="CN124" s="347"/>
      <c r="CO124" s="347"/>
      <c r="CP124" s="347"/>
      <c r="CQ124" s="347"/>
      <c r="CR124" s="347"/>
      <c r="CS124" s="347"/>
      <c r="CT124" s="347"/>
      <c r="CU124" s="347"/>
      <c r="CV124" s="347"/>
      <c r="CW124" s="347"/>
      <c r="CX124" s="347"/>
      <c r="CY124" s="347"/>
      <c r="CZ124" s="347"/>
      <c r="DA124" s="347"/>
      <c r="DB124" s="347"/>
      <c r="DC124" s="347"/>
      <c r="DD124" s="347"/>
      <c r="DE124" s="347"/>
      <c r="DF124" s="347"/>
      <c r="DG124" s="347"/>
      <c r="DH124" s="347"/>
      <c r="DI124" s="347"/>
      <c r="DJ124" s="347"/>
      <c r="DK124" s="347"/>
      <c r="DL124" s="347"/>
      <c r="DM124" s="347"/>
      <c r="DN124" s="347"/>
      <c r="DO124" s="347"/>
      <c r="DP124" s="347"/>
      <c r="DQ124" s="347"/>
      <c r="DR124" s="347"/>
      <c r="DS124" s="347"/>
      <c r="DT124" s="347"/>
      <c r="DU124" s="347"/>
    </row>
    <row r="125" spans="1:125" s="287" customFormat="1" ht="12" customHeight="1">
      <c r="A125" s="335"/>
      <c r="B125" s="334">
        <v>9</v>
      </c>
      <c r="C125" s="336" t="s">
        <v>366</v>
      </c>
      <c r="D125" s="337" t="s">
        <v>393</v>
      </c>
      <c r="E125" s="338">
        <v>3</v>
      </c>
      <c r="F125" s="338">
        <v>1</v>
      </c>
      <c r="G125" s="339">
        <v>0</v>
      </c>
      <c r="H125" s="340">
        <v>0</v>
      </c>
      <c r="I125" s="352" t="s">
        <v>3</v>
      </c>
      <c r="J125" s="353"/>
      <c r="K125" s="341">
        <v>49</v>
      </c>
      <c r="L125" s="342"/>
      <c r="M125" s="342"/>
      <c r="N125" s="341">
        <v>1950</v>
      </c>
      <c r="O125" s="341"/>
      <c r="P125" s="341"/>
      <c r="Q125" s="279"/>
      <c r="R125" s="279"/>
      <c r="S125" s="280">
        <v>112.5</v>
      </c>
      <c r="T125" s="279">
        <v>1</v>
      </c>
      <c r="U125" s="279"/>
      <c r="V125" s="280">
        <v>112.5</v>
      </c>
      <c r="W125" s="343"/>
      <c r="X125" s="173">
        <v>112.5</v>
      </c>
      <c r="Y125" s="343"/>
      <c r="Z125" s="343"/>
      <c r="AA125" s="343"/>
      <c r="AB125" s="337"/>
      <c r="AC125" s="344"/>
      <c r="AD125" s="334">
        <v>2</v>
      </c>
      <c r="AE125" s="343">
        <v>2</v>
      </c>
      <c r="AF125" s="343">
        <v>112.5</v>
      </c>
      <c r="AG125" s="345" t="s">
        <v>151</v>
      </c>
      <c r="AH125" s="346">
        <v>0</v>
      </c>
      <c r="AI125" s="347"/>
      <c r="AJ125" s="347"/>
      <c r="AK125" s="347"/>
      <c r="AL125" s="347"/>
      <c r="AM125" s="347"/>
      <c r="AN125" s="347"/>
      <c r="AO125" s="347"/>
      <c r="AP125" s="347"/>
      <c r="AQ125" s="347"/>
      <c r="AR125" s="347"/>
      <c r="AS125" s="347"/>
      <c r="AT125" s="347"/>
      <c r="AU125" s="347"/>
      <c r="AV125" s="347"/>
      <c r="AW125" s="347"/>
      <c r="AX125" s="347"/>
      <c r="AY125" s="347"/>
      <c r="AZ125" s="347"/>
      <c r="BA125" s="347"/>
      <c r="BB125" s="347"/>
      <c r="BC125" s="347"/>
      <c r="BD125" s="348"/>
      <c r="BE125" s="347"/>
      <c r="BF125" s="347"/>
      <c r="BG125" s="347"/>
      <c r="BH125" s="347"/>
      <c r="BI125" s="348">
        <f>X125</f>
        <v>112.5</v>
      </c>
      <c r="BJ125" s="347"/>
      <c r="BK125" s="347"/>
      <c r="BL125" s="347"/>
      <c r="BM125" s="347"/>
      <c r="BN125" s="347"/>
      <c r="BO125" s="347"/>
      <c r="BP125" s="347"/>
      <c r="BQ125" s="348">
        <f>X125</f>
        <v>112.5</v>
      </c>
      <c r="BR125" s="347"/>
      <c r="BS125" s="347"/>
      <c r="BT125" s="347"/>
      <c r="BU125" s="347"/>
      <c r="BV125" s="347"/>
      <c r="BW125" s="347"/>
      <c r="BX125" s="348">
        <f>X125</f>
        <v>112.5</v>
      </c>
      <c r="BY125" s="347"/>
      <c r="BZ125" s="347"/>
      <c r="CA125" s="347"/>
      <c r="CB125" s="347"/>
      <c r="CC125" s="347"/>
      <c r="CD125" s="347"/>
      <c r="CE125" s="347"/>
      <c r="CF125" s="347"/>
      <c r="CG125" s="347"/>
      <c r="CH125" s="347"/>
      <c r="CI125" s="347"/>
      <c r="CJ125" s="347"/>
      <c r="CK125" s="347"/>
      <c r="CL125" s="347"/>
      <c r="CM125" s="347"/>
      <c r="CN125" s="347"/>
      <c r="CO125" s="347"/>
      <c r="CP125" s="347"/>
      <c r="CQ125" s="347"/>
      <c r="CR125" s="347"/>
      <c r="CS125" s="347"/>
      <c r="CT125" s="347"/>
      <c r="CU125" s="347"/>
      <c r="CV125" s="347"/>
      <c r="CW125" s="347"/>
      <c r="CX125" s="347"/>
      <c r="CY125" s="347"/>
      <c r="CZ125" s="347"/>
      <c r="DA125" s="347"/>
      <c r="DB125" s="347"/>
      <c r="DC125" s="347"/>
      <c r="DD125" s="347"/>
      <c r="DE125" s="347"/>
      <c r="DF125" s="347"/>
      <c r="DG125" s="347"/>
      <c r="DH125" s="347"/>
      <c r="DI125" s="347"/>
      <c r="DJ125" s="347"/>
      <c r="DK125" s="347"/>
      <c r="DL125" s="347"/>
      <c r="DM125" s="347"/>
      <c r="DN125" s="347"/>
      <c r="DO125" s="347"/>
      <c r="DP125" s="347"/>
      <c r="DQ125" s="347"/>
      <c r="DR125" s="347"/>
      <c r="DS125" s="347"/>
      <c r="DT125" s="347"/>
      <c r="DU125" s="347"/>
    </row>
    <row r="126" spans="1:125" s="287" customFormat="1" ht="12.75" customHeight="1">
      <c r="A126" s="335"/>
      <c r="B126" s="334">
        <v>9</v>
      </c>
      <c r="C126" s="336" t="s">
        <v>261</v>
      </c>
      <c r="D126" s="337" t="s">
        <v>348</v>
      </c>
      <c r="E126" s="338">
        <v>1</v>
      </c>
      <c r="F126" s="338">
        <v>3</v>
      </c>
      <c r="G126" s="339">
        <v>1</v>
      </c>
      <c r="H126" s="340">
        <v>0</v>
      </c>
      <c r="I126" s="352" t="s">
        <v>15</v>
      </c>
      <c r="J126" s="353" t="s">
        <v>235</v>
      </c>
      <c r="K126" s="341">
        <v>72</v>
      </c>
      <c r="L126" s="342"/>
      <c r="M126" s="342"/>
      <c r="N126" s="341">
        <v>400</v>
      </c>
      <c r="O126" s="341"/>
      <c r="P126" s="341"/>
      <c r="Q126" s="279"/>
      <c r="R126" s="279"/>
      <c r="S126" s="354">
        <v>44</v>
      </c>
      <c r="T126" s="279">
        <v>1</v>
      </c>
      <c r="U126" s="279"/>
      <c r="V126" s="280">
        <v>44</v>
      </c>
      <c r="W126" s="343"/>
      <c r="X126" s="173">
        <v>44</v>
      </c>
      <c r="Y126" s="343"/>
      <c r="Z126" s="343"/>
      <c r="AA126" s="343"/>
      <c r="AB126" s="337"/>
      <c r="AC126" s="344"/>
      <c r="AD126" s="334">
        <v>1</v>
      </c>
      <c r="AE126" s="343">
        <v>2</v>
      </c>
      <c r="AF126" s="343">
        <v>40</v>
      </c>
      <c r="AG126" s="345" t="s">
        <v>193</v>
      </c>
      <c r="AH126" s="346">
        <v>0</v>
      </c>
      <c r="AI126" s="347"/>
      <c r="AJ126" s="347"/>
      <c r="AK126" s="347"/>
      <c r="AL126" s="347"/>
      <c r="AM126" s="347"/>
      <c r="AN126" s="347"/>
      <c r="AO126" s="347"/>
      <c r="AP126" s="347"/>
      <c r="AQ126" s="347"/>
      <c r="AR126" s="347"/>
      <c r="AS126" s="347"/>
      <c r="AT126" s="347"/>
      <c r="AU126" s="347"/>
      <c r="AV126" s="347"/>
      <c r="AW126" s="347"/>
      <c r="AX126" s="347"/>
      <c r="AY126" s="347"/>
      <c r="AZ126" s="347"/>
      <c r="BA126" s="347"/>
      <c r="BB126" s="347"/>
      <c r="BC126" s="347"/>
      <c r="BD126" s="348"/>
      <c r="BE126" s="347"/>
      <c r="BF126" s="347"/>
      <c r="BG126" s="347"/>
      <c r="BH126" s="347"/>
      <c r="BI126" s="347">
        <f>X126</f>
        <v>44</v>
      </c>
      <c r="BJ126" s="347"/>
      <c r="BK126" s="347"/>
      <c r="BL126" s="347"/>
      <c r="BM126" s="347"/>
      <c r="BN126" s="347"/>
      <c r="BO126" s="347"/>
      <c r="BP126" s="347"/>
      <c r="BQ126" s="348"/>
      <c r="BR126" s="347"/>
      <c r="BS126" s="347"/>
      <c r="BT126" s="347"/>
      <c r="BU126" s="347"/>
      <c r="BV126" s="347"/>
      <c r="BW126" s="347"/>
      <c r="BX126" s="348"/>
      <c r="BY126" s="347"/>
      <c r="BZ126" s="347"/>
      <c r="CA126" s="347"/>
      <c r="CB126" s="347"/>
      <c r="CC126" s="347"/>
      <c r="CD126" s="347"/>
      <c r="CE126" s="347"/>
      <c r="CF126" s="347"/>
      <c r="CG126" s="347"/>
      <c r="CH126" s="347"/>
      <c r="CI126" s="347"/>
      <c r="CJ126" s="347"/>
      <c r="CK126" s="347"/>
      <c r="CL126" s="347"/>
      <c r="CM126" s="347"/>
      <c r="CN126" s="347"/>
      <c r="CO126" s="347"/>
      <c r="CP126" s="347"/>
      <c r="CQ126" s="347"/>
      <c r="CR126" s="347"/>
      <c r="CS126" s="347"/>
      <c r="CT126" s="347"/>
      <c r="CU126" s="347"/>
      <c r="CV126" s="347"/>
      <c r="CW126" s="347"/>
      <c r="CX126" s="347"/>
      <c r="CY126" s="347"/>
      <c r="CZ126" s="347"/>
      <c r="DA126" s="347"/>
      <c r="DB126" s="347"/>
      <c r="DC126" s="347"/>
      <c r="DD126" s="347"/>
      <c r="DE126" s="347"/>
      <c r="DF126" s="347"/>
      <c r="DG126" s="347"/>
      <c r="DH126" s="347"/>
      <c r="DI126" s="347"/>
      <c r="DJ126" s="347"/>
      <c r="DK126" s="347"/>
      <c r="DL126" s="347"/>
      <c r="DM126" s="347"/>
      <c r="DN126" s="347"/>
      <c r="DO126" s="347"/>
      <c r="DP126" s="347"/>
      <c r="DQ126" s="347"/>
      <c r="DR126" s="347"/>
      <c r="DS126" s="347"/>
      <c r="DT126" s="347"/>
      <c r="DU126" s="347"/>
    </row>
    <row r="127" spans="1:125" s="287" customFormat="1" ht="12.75" customHeight="1">
      <c r="A127" s="335"/>
      <c r="B127" s="334">
        <v>9</v>
      </c>
      <c r="C127" s="336" t="s">
        <v>219</v>
      </c>
      <c r="D127" s="337" t="s">
        <v>349</v>
      </c>
      <c r="E127" s="338">
        <v>1</v>
      </c>
      <c r="F127" s="338">
        <v>1</v>
      </c>
      <c r="G127" s="339">
        <v>0</v>
      </c>
      <c r="H127" s="340">
        <v>0</v>
      </c>
      <c r="I127" s="352" t="s">
        <v>3</v>
      </c>
      <c r="J127" s="353"/>
      <c r="K127" s="341">
        <v>13</v>
      </c>
      <c r="L127" s="342"/>
      <c r="M127" s="342"/>
      <c r="N127" s="341">
        <v>350</v>
      </c>
      <c r="O127" s="341"/>
      <c r="P127" s="341"/>
      <c r="Q127" s="279"/>
      <c r="R127" s="279"/>
      <c r="S127" s="354">
        <v>26.5</v>
      </c>
      <c r="T127" s="279">
        <v>1</v>
      </c>
      <c r="U127" s="279"/>
      <c r="V127" s="280">
        <v>26.5</v>
      </c>
      <c r="W127" s="343"/>
      <c r="X127" s="173">
        <v>26.5</v>
      </c>
      <c r="Y127" s="343"/>
      <c r="Z127" s="343"/>
      <c r="AA127" s="343"/>
      <c r="AB127" s="337"/>
      <c r="AC127" s="344"/>
      <c r="AD127" s="334">
        <v>2</v>
      </c>
      <c r="AE127" s="343">
        <v>5</v>
      </c>
      <c r="AF127" s="343">
        <v>26.5</v>
      </c>
      <c r="AG127" s="345" t="s">
        <v>192</v>
      </c>
      <c r="AH127" s="346">
        <v>5</v>
      </c>
      <c r="AI127" s="347"/>
      <c r="AJ127" s="347"/>
      <c r="AK127" s="347"/>
      <c r="AL127" s="347"/>
      <c r="AM127" s="347"/>
      <c r="AN127" s="347"/>
      <c r="AO127" s="347"/>
      <c r="AP127" s="347"/>
      <c r="AQ127" s="347"/>
      <c r="AR127" s="347"/>
      <c r="AS127" s="347"/>
      <c r="AT127" s="347"/>
      <c r="AU127" s="347"/>
      <c r="AV127" s="347"/>
      <c r="AW127" s="347"/>
      <c r="AX127" s="347"/>
      <c r="AY127" s="347"/>
      <c r="AZ127" s="347"/>
      <c r="BA127" s="347"/>
      <c r="BB127" s="347"/>
      <c r="BC127" s="347"/>
      <c r="BD127" s="348">
        <f>X127+AH127</f>
        <v>31.5</v>
      </c>
      <c r="BE127" s="347"/>
      <c r="BF127" s="347"/>
      <c r="BG127" s="347"/>
      <c r="BH127" s="347"/>
      <c r="BI127" s="347"/>
      <c r="BJ127" s="348">
        <f>X127</f>
        <v>26.5</v>
      </c>
      <c r="BK127" s="347"/>
      <c r="BL127" s="347"/>
      <c r="BM127" s="347"/>
      <c r="BN127" s="347"/>
      <c r="BO127" s="347"/>
      <c r="BP127" s="347"/>
      <c r="BQ127" s="348"/>
      <c r="BR127" s="347"/>
      <c r="BS127" s="347"/>
      <c r="BT127" s="347"/>
      <c r="BU127" s="347"/>
      <c r="BV127" s="347"/>
      <c r="BW127" s="347"/>
      <c r="BX127" s="348"/>
      <c r="BY127" s="347"/>
      <c r="BZ127" s="347"/>
      <c r="CA127" s="347"/>
      <c r="CB127" s="347"/>
      <c r="CC127" s="347"/>
      <c r="CD127" s="347"/>
      <c r="CE127" s="347"/>
      <c r="CF127" s="347"/>
      <c r="CG127" s="347"/>
      <c r="CH127" s="347"/>
      <c r="CI127" s="347"/>
      <c r="CJ127" s="347"/>
      <c r="CK127" s="347"/>
      <c r="CL127" s="347"/>
      <c r="CM127" s="347"/>
      <c r="CN127" s="347"/>
      <c r="CO127" s="347"/>
      <c r="CP127" s="347"/>
      <c r="CQ127" s="347"/>
      <c r="CR127" s="347"/>
      <c r="CS127" s="347"/>
      <c r="CT127" s="347"/>
      <c r="CU127" s="347"/>
      <c r="CV127" s="347"/>
      <c r="CW127" s="347"/>
      <c r="CX127" s="347"/>
      <c r="CY127" s="347"/>
      <c r="CZ127" s="347"/>
      <c r="DA127" s="347"/>
      <c r="DB127" s="347"/>
      <c r="DC127" s="347"/>
      <c r="DD127" s="347"/>
      <c r="DE127" s="347"/>
      <c r="DF127" s="347"/>
      <c r="DG127" s="347"/>
      <c r="DH127" s="347"/>
      <c r="DI127" s="347"/>
      <c r="DJ127" s="347"/>
      <c r="DK127" s="347"/>
      <c r="DL127" s="347"/>
      <c r="DM127" s="347"/>
      <c r="DN127" s="347"/>
      <c r="DO127" s="347"/>
      <c r="DP127" s="347"/>
      <c r="DQ127" s="347"/>
      <c r="DR127" s="347"/>
      <c r="DS127" s="347"/>
      <c r="DT127" s="347"/>
      <c r="DU127" s="347"/>
    </row>
    <row r="128" spans="1:125" s="287" customFormat="1" ht="12.75" customHeight="1">
      <c r="A128" s="335"/>
      <c r="B128" s="334">
        <v>9</v>
      </c>
      <c r="C128" s="336" t="s">
        <v>219</v>
      </c>
      <c r="D128" s="337" t="s">
        <v>350</v>
      </c>
      <c r="E128" s="338">
        <v>1</v>
      </c>
      <c r="F128" s="338">
        <v>3</v>
      </c>
      <c r="G128" s="339">
        <v>1</v>
      </c>
      <c r="H128" s="340">
        <v>0</v>
      </c>
      <c r="I128" s="352" t="s">
        <v>15</v>
      </c>
      <c r="J128" s="353" t="s">
        <v>235</v>
      </c>
      <c r="K128" s="341">
        <v>78</v>
      </c>
      <c r="L128" s="342"/>
      <c r="M128" s="342"/>
      <c r="N128" s="341">
        <v>1100</v>
      </c>
      <c r="O128" s="341"/>
      <c r="P128" s="341"/>
      <c r="Q128" s="279"/>
      <c r="R128" s="279"/>
      <c r="S128" s="354">
        <v>61</v>
      </c>
      <c r="T128" s="279">
        <v>1</v>
      </c>
      <c r="U128" s="279"/>
      <c r="V128" s="280">
        <v>61</v>
      </c>
      <c r="W128" s="343"/>
      <c r="X128" s="173">
        <v>61</v>
      </c>
      <c r="Y128" s="343"/>
      <c r="Z128" s="343"/>
      <c r="AA128" s="343"/>
      <c r="AB128" s="337"/>
      <c r="AC128" s="344"/>
      <c r="AD128" s="334">
        <v>1</v>
      </c>
      <c r="AE128" s="343">
        <v>2</v>
      </c>
      <c r="AF128" s="343">
        <v>50</v>
      </c>
      <c r="AG128" s="345" t="s">
        <v>193</v>
      </c>
      <c r="AH128" s="346">
        <v>0</v>
      </c>
      <c r="AI128" s="347"/>
      <c r="AJ128" s="347"/>
      <c r="AK128" s="347"/>
      <c r="AL128" s="347"/>
      <c r="AM128" s="347"/>
      <c r="AN128" s="347"/>
      <c r="AO128" s="347"/>
      <c r="AP128" s="347"/>
      <c r="AQ128" s="347"/>
      <c r="AR128" s="347"/>
      <c r="AS128" s="347"/>
      <c r="AT128" s="347"/>
      <c r="AU128" s="347"/>
      <c r="AV128" s="347"/>
      <c r="AW128" s="347"/>
      <c r="AX128" s="347"/>
      <c r="AY128" s="347"/>
      <c r="AZ128" s="347"/>
      <c r="BA128" s="347"/>
      <c r="BB128" s="347"/>
      <c r="BC128" s="347"/>
      <c r="BD128" s="348"/>
      <c r="BE128" s="347"/>
      <c r="BF128" s="347"/>
      <c r="BG128" s="347"/>
      <c r="BH128" s="347"/>
      <c r="BI128" s="348">
        <f>X128</f>
        <v>61</v>
      </c>
      <c r="BJ128" s="347"/>
      <c r="BK128" s="347"/>
      <c r="BL128" s="347"/>
      <c r="BM128" s="347"/>
      <c r="BN128" s="347"/>
      <c r="BO128" s="347"/>
      <c r="BP128" s="347"/>
      <c r="BQ128" s="348"/>
      <c r="BR128" s="347"/>
      <c r="BS128" s="347"/>
      <c r="BT128" s="347"/>
      <c r="BU128" s="347"/>
      <c r="BV128" s="347"/>
      <c r="BW128" s="347"/>
      <c r="BX128" s="348"/>
      <c r="BY128" s="347"/>
      <c r="BZ128" s="347"/>
      <c r="CA128" s="347"/>
      <c r="CB128" s="347"/>
      <c r="CC128" s="347"/>
      <c r="CD128" s="347"/>
      <c r="CE128" s="347"/>
      <c r="CF128" s="347"/>
      <c r="CG128" s="347"/>
      <c r="CH128" s="347"/>
      <c r="CI128" s="347"/>
      <c r="CJ128" s="347"/>
      <c r="CK128" s="347"/>
      <c r="CL128" s="347"/>
      <c r="CM128" s="347"/>
      <c r="CN128" s="347"/>
      <c r="CO128" s="347"/>
      <c r="CP128" s="347"/>
      <c r="CQ128" s="347"/>
      <c r="CR128" s="347"/>
      <c r="CS128" s="347"/>
      <c r="CT128" s="347"/>
      <c r="CU128" s="347"/>
      <c r="CV128" s="347"/>
      <c r="CW128" s="347"/>
      <c r="CX128" s="347"/>
      <c r="CY128" s="347"/>
      <c r="CZ128" s="347"/>
      <c r="DA128" s="347"/>
      <c r="DB128" s="347"/>
      <c r="DC128" s="347"/>
      <c r="DD128" s="347"/>
      <c r="DE128" s="347"/>
      <c r="DF128" s="347"/>
      <c r="DG128" s="347"/>
      <c r="DH128" s="347"/>
      <c r="DI128" s="347"/>
      <c r="DJ128" s="347"/>
      <c r="DK128" s="347"/>
      <c r="DL128" s="347"/>
      <c r="DM128" s="347"/>
      <c r="DN128" s="347"/>
      <c r="DO128" s="347"/>
      <c r="DP128" s="347"/>
      <c r="DQ128" s="347"/>
      <c r="DR128" s="347"/>
      <c r="DS128" s="347"/>
      <c r="DT128" s="347"/>
      <c r="DU128" s="347"/>
    </row>
    <row r="129" spans="1:125" s="287" customFormat="1" ht="12.75" customHeight="1">
      <c r="A129" s="335"/>
      <c r="B129" s="334">
        <v>9</v>
      </c>
      <c r="C129" s="336" t="s">
        <v>219</v>
      </c>
      <c r="D129" s="337" t="s">
        <v>358</v>
      </c>
      <c r="E129" s="338">
        <v>1</v>
      </c>
      <c r="F129" s="338">
        <v>1</v>
      </c>
      <c r="G129" s="339">
        <v>1</v>
      </c>
      <c r="H129" s="340">
        <v>0</v>
      </c>
      <c r="I129" s="352" t="s">
        <v>3</v>
      </c>
      <c r="J129" s="353" t="s">
        <v>6</v>
      </c>
      <c r="K129" s="341">
        <v>30</v>
      </c>
      <c r="L129" s="342"/>
      <c r="M129" s="342"/>
      <c r="N129" s="341">
        <v>940</v>
      </c>
      <c r="O129" s="341"/>
      <c r="P129" s="341"/>
      <c r="Q129" s="279"/>
      <c r="R129" s="279"/>
      <c r="S129" s="354">
        <v>63.8</v>
      </c>
      <c r="T129" s="279"/>
      <c r="U129" s="279">
        <v>1.3</v>
      </c>
      <c r="V129" s="280">
        <v>82.9</v>
      </c>
      <c r="W129" s="343"/>
      <c r="X129" s="173">
        <v>82.9</v>
      </c>
      <c r="Y129" s="343"/>
      <c r="Z129" s="343"/>
      <c r="AA129" s="343"/>
      <c r="AB129" s="337"/>
      <c r="AC129" s="344"/>
      <c r="AD129" s="334">
        <v>1</v>
      </c>
      <c r="AE129" s="343">
        <v>3</v>
      </c>
      <c r="AF129" s="343">
        <v>64</v>
      </c>
      <c r="AG129" s="345" t="s">
        <v>356</v>
      </c>
      <c r="AH129" s="346">
        <v>0</v>
      </c>
      <c r="AI129" s="347"/>
      <c r="AJ129" s="347"/>
      <c r="AK129" s="347"/>
      <c r="AL129" s="347"/>
      <c r="AM129" s="347"/>
      <c r="AN129" s="347"/>
      <c r="AO129" s="347"/>
      <c r="AP129" s="347"/>
      <c r="AQ129" s="347"/>
      <c r="AR129" s="347"/>
      <c r="AS129" s="347"/>
      <c r="AT129" s="347"/>
      <c r="AU129" s="347"/>
      <c r="AV129" s="347"/>
      <c r="AW129" s="347"/>
      <c r="AX129" s="347"/>
      <c r="AY129" s="347"/>
      <c r="AZ129" s="347"/>
      <c r="BA129" s="347"/>
      <c r="BB129" s="347"/>
      <c r="BC129" s="347"/>
      <c r="BD129" s="348"/>
      <c r="BE129" s="347"/>
      <c r="BF129" s="347"/>
      <c r="BG129" s="347"/>
      <c r="BH129" s="347"/>
      <c r="BI129" s="348"/>
      <c r="BJ129" s="347"/>
      <c r="BK129" s="347"/>
      <c r="BL129" s="347"/>
      <c r="BM129" s="347"/>
      <c r="BN129" s="347"/>
      <c r="BO129" s="347"/>
      <c r="BP129" s="347"/>
      <c r="BQ129" s="348"/>
      <c r="BR129" s="347"/>
      <c r="BS129" s="347"/>
      <c r="BT129" s="347"/>
      <c r="BU129" s="347"/>
      <c r="BV129" s="347"/>
      <c r="BW129" s="347"/>
      <c r="BX129" s="348"/>
      <c r="BY129" s="347"/>
      <c r="BZ129" s="347"/>
      <c r="CA129" s="347"/>
      <c r="CB129" s="347"/>
      <c r="CC129" s="347"/>
      <c r="CD129" s="347"/>
      <c r="CE129" s="347"/>
      <c r="CF129" s="348">
        <f>X129</f>
        <v>82.9</v>
      </c>
      <c r="CG129" s="347"/>
      <c r="CH129" s="347"/>
      <c r="CI129" s="347"/>
      <c r="CJ129" s="347"/>
      <c r="CK129" s="347"/>
      <c r="CL129" s="347"/>
      <c r="CM129" s="347"/>
      <c r="CN129" s="347"/>
      <c r="CO129" s="347"/>
      <c r="CP129" s="347"/>
      <c r="CQ129" s="347"/>
      <c r="CR129" s="347"/>
      <c r="CS129" s="347"/>
      <c r="CT129" s="347"/>
      <c r="CU129" s="347"/>
      <c r="CV129" s="347"/>
      <c r="CW129" s="347"/>
      <c r="CX129" s="347"/>
      <c r="CY129" s="347"/>
      <c r="CZ129" s="347"/>
      <c r="DA129" s="347"/>
      <c r="DB129" s="347"/>
      <c r="DC129" s="347"/>
      <c r="DD129" s="347"/>
      <c r="DE129" s="347"/>
      <c r="DF129" s="347"/>
      <c r="DG129" s="347"/>
      <c r="DH129" s="347"/>
      <c r="DI129" s="347"/>
      <c r="DJ129" s="347"/>
      <c r="DK129" s="347"/>
      <c r="DL129" s="347"/>
      <c r="DM129" s="347"/>
      <c r="DN129" s="347"/>
      <c r="DO129" s="347"/>
      <c r="DP129" s="347"/>
      <c r="DQ129" s="347"/>
      <c r="DR129" s="347"/>
      <c r="DS129" s="347"/>
      <c r="DT129" s="347"/>
      <c r="DU129" s="347"/>
    </row>
    <row r="130" spans="1:125" s="287" customFormat="1" ht="12.75" customHeight="1">
      <c r="A130" s="335"/>
      <c r="B130" s="334">
        <v>9</v>
      </c>
      <c r="C130" s="336" t="s">
        <v>264</v>
      </c>
      <c r="D130" s="337" t="s">
        <v>351</v>
      </c>
      <c r="E130" s="338">
        <v>1</v>
      </c>
      <c r="F130" s="338">
        <v>3</v>
      </c>
      <c r="G130" s="339">
        <v>1</v>
      </c>
      <c r="H130" s="340">
        <v>0</v>
      </c>
      <c r="I130" s="352" t="s">
        <v>15</v>
      </c>
      <c r="J130" s="353" t="s">
        <v>235</v>
      </c>
      <c r="K130" s="341">
        <v>70</v>
      </c>
      <c r="L130" s="342"/>
      <c r="M130" s="342"/>
      <c r="N130" s="341">
        <v>550</v>
      </c>
      <c r="O130" s="341"/>
      <c r="P130" s="341"/>
      <c r="Q130" s="279"/>
      <c r="R130" s="279"/>
      <c r="S130" s="354">
        <v>46</v>
      </c>
      <c r="T130" s="279">
        <v>1</v>
      </c>
      <c r="U130" s="279"/>
      <c r="V130" s="280">
        <v>46</v>
      </c>
      <c r="W130" s="343"/>
      <c r="X130" s="173">
        <v>46</v>
      </c>
      <c r="Y130" s="343"/>
      <c r="Z130" s="343"/>
      <c r="AA130" s="343"/>
      <c r="AB130" s="337"/>
      <c r="AC130" s="344"/>
      <c r="AD130" s="334">
        <v>1</v>
      </c>
      <c r="AE130" s="343">
        <v>2</v>
      </c>
      <c r="AF130" s="343">
        <v>40.5</v>
      </c>
      <c r="AG130" s="345" t="s">
        <v>193</v>
      </c>
      <c r="AH130" s="346">
        <v>0</v>
      </c>
      <c r="AI130" s="347"/>
      <c r="AJ130" s="347"/>
      <c r="AK130" s="347"/>
      <c r="AL130" s="347"/>
      <c r="AM130" s="347"/>
      <c r="AN130" s="347"/>
      <c r="AO130" s="347"/>
      <c r="AP130" s="347"/>
      <c r="AQ130" s="347"/>
      <c r="AR130" s="347"/>
      <c r="AS130" s="347"/>
      <c r="AT130" s="347"/>
      <c r="AU130" s="347"/>
      <c r="AV130" s="347"/>
      <c r="AW130" s="347"/>
      <c r="AX130" s="347"/>
      <c r="AY130" s="347"/>
      <c r="AZ130" s="347"/>
      <c r="BA130" s="347"/>
      <c r="BB130" s="347"/>
      <c r="BC130" s="347"/>
      <c r="BD130" s="348"/>
      <c r="BE130" s="347"/>
      <c r="BF130" s="347"/>
      <c r="BG130" s="347"/>
      <c r="BH130" s="347"/>
      <c r="BI130" s="347">
        <f>X130</f>
        <v>46</v>
      </c>
      <c r="BJ130" s="347"/>
      <c r="BK130" s="347"/>
      <c r="BL130" s="347"/>
      <c r="BM130" s="347"/>
      <c r="BN130" s="347"/>
      <c r="BO130" s="347"/>
      <c r="BP130" s="347"/>
      <c r="BQ130" s="348"/>
      <c r="BR130" s="347"/>
      <c r="BS130" s="347"/>
      <c r="BT130" s="347"/>
      <c r="BU130" s="347"/>
      <c r="BV130" s="347"/>
      <c r="BW130" s="347"/>
      <c r="BX130" s="348"/>
      <c r="BY130" s="347"/>
      <c r="BZ130" s="347"/>
      <c r="CA130" s="347"/>
      <c r="CB130" s="347"/>
      <c r="CC130" s="347"/>
      <c r="CD130" s="347"/>
      <c r="CE130" s="347"/>
      <c r="CF130" s="347"/>
      <c r="CG130" s="347"/>
      <c r="CH130" s="347"/>
      <c r="CI130" s="347"/>
      <c r="CJ130" s="347"/>
      <c r="CK130" s="347"/>
      <c r="CL130" s="347"/>
      <c r="CM130" s="347"/>
      <c r="CN130" s="347"/>
      <c r="CO130" s="347"/>
      <c r="CP130" s="347"/>
      <c r="CQ130" s="347"/>
      <c r="CR130" s="347"/>
      <c r="CS130" s="347"/>
      <c r="CT130" s="347"/>
      <c r="CU130" s="347"/>
      <c r="CV130" s="347"/>
      <c r="CW130" s="347"/>
      <c r="CX130" s="347"/>
      <c r="CY130" s="347"/>
      <c r="CZ130" s="347"/>
      <c r="DA130" s="347"/>
      <c r="DB130" s="347"/>
      <c r="DC130" s="347"/>
      <c r="DD130" s="347"/>
      <c r="DE130" s="347"/>
      <c r="DF130" s="347"/>
      <c r="DG130" s="347"/>
      <c r="DH130" s="347"/>
      <c r="DI130" s="347"/>
      <c r="DJ130" s="347"/>
      <c r="DK130" s="347"/>
      <c r="DL130" s="347"/>
      <c r="DM130" s="347"/>
      <c r="DN130" s="347"/>
      <c r="DO130" s="347"/>
      <c r="DP130" s="347"/>
      <c r="DQ130" s="347"/>
      <c r="DR130" s="347"/>
      <c r="DS130" s="347"/>
      <c r="DT130" s="347"/>
      <c r="DU130" s="347"/>
    </row>
    <row r="131" spans="1:125" s="287" customFormat="1" ht="12.75" customHeight="1">
      <c r="A131" s="335"/>
      <c r="B131" s="334">
        <v>10</v>
      </c>
      <c r="C131" s="336" t="s">
        <v>65</v>
      </c>
      <c r="D131" s="337" t="s">
        <v>352</v>
      </c>
      <c r="E131" s="338">
        <v>1</v>
      </c>
      <c r="F131" s="338">
        <v>1</v>
      </c>
      <c r="G131" s="339">
        <v>0</v>
      </c>
      <c r="H131" s="340">
        <v>0</v>
      </c>
      <c r="I131" s="352" t="s">
        <v>3</v>
      </c>
      <c r="J131" s="353"/>
      <c r="K131" s="341">
        <v>12</v>
      </c>
      <c r="L131" s="342"/>
      <c r="M131" s="342"/>
      <c r="N131" s="341">
        <v>400</v>
      </c>
      <c r="O131" s="341"/>
      <c r="P131" s="341"/>
      <c r="Q131" s="279"/>
      <c r="R131" s="279"/>
      <c r="S131" s="354">
        <v>26</v>
      </c>
      <c r="T131" s="279">
        <v>1</v>
      </c>
      <c r="U131" s="279"/>
      <c r="V131" s="280">
        <v>26</v>
      </c>
      <c r="W131" s="343"/>
      <c r="X131" s="173">
        <v>26</v>
      </c>
      <c r="Y131" s="343"/>
      <c r="Z131" s="343"/>
      <c r="AA131" s="343"/>
      <c r="AB131" s="337"/>
      <c r="AC131" s="344"/>
      <c r="AD131" s="334">
        <v>3</v>
      </c>
      <c r="AE131" s="343">
        <v>4</v>
      </c>
      <c r="AF131" s="343">
        <v>26</v>
      </c>
      <c r="AG131" s="345" t="s">
        <v>195</v>
      </c>
      <c r="AH131" s="346">
        <v>3</v>
      </c>
      <c r="AI131" s="347"/>
      <c r="AJ131" s="347"/>
      <c r="AK131" s="347"/>
      <c r="AL131" s="347"/>
      <c r="AM131" s="348">
        <f>X131</f>
        <v>26</v>
      </c>
      <c r="AN131" s="347"/>
      <c r="AO131" s="347"/>
      <c r="AP131" s="347"/>
      <c r="AQ131" s="348">
        <f>X131+AH131</f>
        <v>29</v>
      </c>
      <c r="AR131" s="347"/>
      <c r="AS131" s="347"/>
      <c r="AT131" s="347"/>
      <c r="AU131" s="347"/>
      <c r="AV131" s="347"/>
      <c r="AW131" s="347"/>
      <c r="AX131" s="347"/>
      <c r="AY131" s="347"/>
      <c r="AZ131" s="347"/>
      <c r="BA131" s="347"/>
      <c r="BB131" s="347"/>
      <c r="BC131" s="347"/>
      <c r="BD131" s="348"/>
      <c r="BE131" s="347"/>
      <c r="BF131" s="347"/>
      <c r="BG131" s="347"/>
      <c r="BH131" s="347"/>
      <c r="BI131" s="347"/>
      <c r="BJ131" s="347"/>
      <c r="BK131" s="347"/>
      <c r="BL131" s="347"/>
      <c r="BM131" s="347"/>
      <c r="BN131" s="347"/>
      <c r="BO131" s="347"/>
      <c r="BP131" s="347"/>
      <c r="BQ131" s="348"/>
      <c r="BR131" s="347"/>
      <c r="BS131" s="347"/>
      <c r="BT131" s="347"/>
      <c r="BU131" s="347"/>
      <c r="BV131" s="347"/>
      <c r="BW131" s="347"/>
      <c r="BX131" s="348"/>
      <c r="BY131" s="347"/>
      <c r="BZ131" s="347"/>
      <c r="CA131" s="347"/>
      <c r="CB131" s="347"/>
      <c r="CC131" s="347"/>
      <c r="CD131" s="347"/>
      <c r="CE131" s="347"/>
      <c r="CF131" s="348">
        <f>X131</f>
        <v>26</v>
      </c>
      <c r="CG131" s="347"/>
      <c r="CH131" s="347"/>
      <c r="CI131" s="347"/>
      <c r="CJ131" s="347"/>
      <c r="CK131" s="347"/>
      <c r="CL131" s="347"/>
      <c r="CM131" s="347"/>
      <c r="CN131" s="347"/>
      <c r="CO131" s="347"/>
      <c r="CP131" s="347"/>
      <c r="CQ131" s="347"/>
      <c r="CR131" s="347"/>
      <c r="CS131" s="347"/>
      <c r="CT131" s="347"/>
      <c r="CU131" s="347"/>
      <c r="CV131" s="347"/>
      <c r="CW131" s="347"/>
      <c r="CX131" s="347"/>
      <c r="CY131" s="347"/>
      <c r="CZ131" s="347"/>
      <c r="DA131" s="347"/>
      <c r="DB131" s="347"/>
      <c r="DC131" s="347"/>
      <c r="DD131" s="347"/>
      <c r="DE131" s="347"/>
      <c r="DF131" s="347"/>
      <c r="DG131" s="347"/>
      <c r="DH131" s="347"/>
      <c r="DI131" s="347"/>
      <c r="DJ131" s="347"/>
      <c r="DK131" s="347"/>
      <c r="DL131" s="347"/>
      <c r="DM131" s="347"/>
      <c r="DN131" s="347"/>
      <c r="DO131" s="347"/>
      <c r="DP131" s="347"/>
      <c r="DQ131" s="347"/>
      <c r="DR131" s="347"/>
      <c r="DS131" s="347"/>
      <c r="DT131" s="347"/>
      <c r="DU131" s="347"/>
    </row>
    <row r="132" spans="1:125" s="287" customFormat="1" ht="12.75" customHeight="1">
      <c r="A132" s="335"/>
      <c r="B132" s="334">
        <v>10</v>
      </c>
      <c r="C132" s="336" t="s">
        <v>65</v>
      </c>
      <c r="D132" s="337" t="s">
        <v>361</v>
      </c>
      <c r="E132" s="338">
        <v>1</v>
      </c>
      <c r="F132" s="338">
        <v>1</v>
      </c>
      <c r="G132" s="339">
        <v>1</v>
      </c>
      <c r="H132" s="340">
        <v>0</v>
      </c>
      <c r="I132" s="352" t="s">
        <v>3</v>
      </c>
      <c r="J132" s="353" t="s">
        <v>6</v>
      </c>
      <c r="K132" s="341">
        <v>24</v>
      </c>
      <c r="L132" s="342"/>
      <c r="M132" s="342"/>
      <c r="N132" s="341">
        <v>1020</v>
      </c>
      <c r="O132" s="341"/>
      <c r="P132" s="341"/>
      <c r="Q132" s="279"/>
      <c r="R132" s="279"/>
      <c r="S132" s="354">
        <v>56.4</v>
      </c>
      <c r="T132" s="279"/>
      <c r="U132" s="279">
        <v>1.2</v>
      </c>
      <c r="V132" s="280">
        <v>67.7</v>
      </c>
      <c r="W132" s="343"/>
      <c r="X132" s="173">
        <v>67.7</v>
      </c>
      <c r="Y132" s="343"/>
      <c r="Z132" s="343"/>
      <c r="AA132" s="343"/>
      <c r="AB132" s="337"/>
      <c r="AC132" s="344"/>
      <c r="AD132" s="334">
        <v>1</v>
      </c>
      <c r="AE132" s="343">
        <v>4</v>
      </c>
      <c r="AF132" s="343">
        <v>56</v>
      </c>
      <c r="AG132" s="345" t="s">
        <v>193</v>
      </c>
      <c r="AH132" s="346">
        <v>3</v>
      </c>
      <c r="AI132" s="347"/>
      <c r="AJ132" s="347"/>
      <c r="AK132" s="347"/>
      <c r="AL132" s="347"/>
      <c r="AM132" s="347"/>
      <c r="AN132" s="347"/>
      <c r="AO132" s="347"/>
      <c r="AP132" s="347"/>
      <c r="AQ132" s="347"/>
      <c r="AR132" s="347"/>
      <c r="AS132" s="347"/>
      <c r="AT132" s="347"/>
      <c r="AU132" s="347"/>
      <c r="AV132" s="347"/>
      <c r="AW132" s="347"/>
      <c r="AX132" s="347"/>
      <c r="AY132" s="347"/>
      <c r="AZ132" s="347"/>
      <c r="BA132" s="347"/>
      <c r="BB132" s="347"/>
      <c r="BC132" s="347"/>
      <c r="BD132" s="348"/>
      <c r="BE132" s="347"/>
      <c r="BF132" s="347"/>
      <c r="BG132" s="347"/>
      <c r="BH132" s="347"/>
      <c r="BI132" s="348">
        <f>X132+AH132</f>
        <v>70.7</v>
      </c>
      <c r="BJ132" s="347"/>
      <c r="BK132" s="347"/>
      <c r="BL132" s="347"/>
      <c r="BM132" s="347"/>
      <c r="BN132" s="347"/>
      <c r="BO132" s="347"/>
      <c r="BP132" s="347"/>
      <c r="BQ132" s="348"/>
      <c r="BR132" s="347"/>
      <c r="BS132" s="347"/>
      <c r="BT132" s="347"/>
      <c r="BU132" s="347"/>
      <c r="BV132" s="347"/>
      <c r="BW132" s="347"/>
      <c r="BX132" s="348"/>
      <c r="BY132" s="347"/>
      <c r="BZ132" s="347"/>
      <c r="CA132" s="347"/>
      <c r="CB132" s="347"/>
      <c r="CC132" s="347"/>
      <c r="CD132" s="347"/>
      <c r="CE132" s="347"/>
      <c r="CF132" s="347"/>
      <c r="CG132" s="347"/>
      <c r="CH132" s="347"/>
      <c r="CI132" s="347"/>
      <c r="CJ132" s="347"/>
      <c r="CK132" s="347"/>
      <c r="CL132" s="347"/>
      <c r="CM132" s="347"/>
      <c r="CN132" s="347"/>
      <c r="CO132" s="347"/>
      <c r="CP132" s="347"/>
      <c r="CQ132" s="347"/>
      <c r="CR132" s="347"/>
      <c r="CS132" s="347"/>
      <c r="CT132" s="347"/>
      <c r="CU132" s="347"/>
      <c r="CV132" s="347"/>
      <c r="CW132" s="347"/>
      <c r="CX132" s="347"/>
      <c r="CY132" s="347"/>
      <c r="CZ132" s="347"/>
      <c r="DA132" s="347"/>
      <c r="DB132" s="347"/>
      <c r="DC132" s="347"/>
      <c r="DD132" s="347"/>
      <c r="DE132" s="347"/>
      <c r="DF132" s="347"/>
      <c r="DG132" s="347"/>
      <c r="DH132" s="347"/>
      <c r="DI132" s="347"/>
      <c r="DJ132" s="347"/>
      <c r="DK132" s="347"/>
      <c r="DL132" s="347"/>
      <c r="DM132" s="347"/>
      <c r="DN132" s="347"/>
      <c r="DO132" s="347"/>
      <c r="DP132" s="347"/>
      <c r="DQ132" s="347"/>
      <c r="DR132" s="347"/>
      <c r="DS132" s="347"/>
      <c r="DT132" s="347"/>
      <c r="DU132" s="347"/>
    </row>
    <row r="133" spans="1:125" s="287" customFormat="1" ht="12.75" customHeight="1">
      <c r="A133" s="335"/>
      <c r="B133" s="334">
        <v>10</v>
      </c>
      <c r="C133" s="336" t="s">
        <v>362</v>
      </c>
      <c r="D133" s="337" t="s">
        <v>363</v>
      </c>
      <c r="E133" s="338">
        <v>2</v>
      </c>
      <c r="F133" s="338">
        <v>3</v>
      </c>
      <c r="G133" s="339">
        <v>1</v>
      </c>
      <c r="H133" s="340">
        <v>0</v>
      </c>
      <c r="I133" s="352" t="s">
        <v>15</v>
      </c>
      <c r="J133" s="353" t="s">
        <v>235</v>
      </c>
      <c r="K133" s="341">
        <v>121</v>
      </c>
      <c r="L133" s="342"/>
      <c r="M133" s="342"/>
      <c r="N133" s="341">
        <v>1050</v>
      </c>
      <c r="O133" s="341"/>
      <c r="P133" s="341"/>
      <c r="Q133" s="279"/>
      <c r="R133" s="279"/>
      <c r="S133" s="354">
        <v>81.5</v>
      </c>
      <c r="T133" s="279">
        <v>1</v>
      </c>
      <c r="U133" s="279"/>
      <c r="V133" s="280">
        <v>81.5</v>
      </c>
      <c r="W133" s="343">
        <v>4</v>
      </c>
      <c r="X133" s="173">
        <v>85.5</v>
      </c>
      <c r="Y133" s="343"/>
      <c r="Z133" s="343"/>
      <c r="AA133" s="343"/>
      <c r="AB133" s="337"/>
      <c r="AC133" s="344"/>
      <c r="AD133" s="334">
        <v>1</v>
      </c>
      <c r="AE133" s="343">
        <v>2</v>
      </c>
      <c r="AF133" s="343">
        <v>75</v>
      </c>
      <c r="AG133" s="345" t="s">
        <v>193</v>
      </c>
      <c r="AH133" s="346">
        <v>0</v>
      </c>
      <c r="AI133" s="347"/>
      <c r="AJ133" s="347"/>
      <c r="AK133" s="347"/>
      <c r="AL133" s="347"/>
      <c r="AM133" s="347"/>
      <c r="AN133" s="347"/>
      <c r="AO133" s="347"/>
      <c r="AP133" s="347"/>
      <c r="AQ133" s="347"/>
      <c r="AR133" s="347"/>
      <c r="AS133" s="347"/>
      <c r="AT133" s="347"/>
      <c r="AU133" s="347"/>
      <c r="AV133" s="347"/>
      <c r="AW133" s="347"/>
      <c r="AX133" s="347"/>
      <c r="AY133" s="347"/>
      <c r="AZ133" s="347"/>
      <c r="BA133" s="347"/>
      <c r="BB133" s="347"/>
      <c r="BC133" s="347"/>
      <c r="BD133" s="348"/>
      <c r="BE133" s="347"/>
      <c r="BF133" s="347"/>
      <c r="BG133" s="347"/>
      <c r="BH133" s="347"/>
      <c r="BI133" s="348">
        <f>X133</f>
        <v>85.5</v>
      </c>
      <c r="BJ133" s="347"/>
      <c r="BK133" s="347"/>
      <c r="BL133" s="347"/>
      <c r="BM133" s="347"/>
      <c r="BN133" s="347"/>
      <c r="BO133" s="347"/>
      <c r="BP133" s="347"/>
      <c r="BQ133" s="348"/>
      <c r="BR133" s="347"/>
      <c r="BS133" s="347"/>
      <c r="BT133" s="347"/>
      <c r="BU133" s="347"/>
      <c r="BV133" s="347"/>
      <c r="BW133" s="347"/>
      <c r="BX133" s="348"/>
      <c r="BY133" s="347"/>
      <c r="BZ133" s="347"/>
      <c r="CA133" s="347"/>
      <c r="CB133" s="347"/>
      <c r="CC133" s="347"/>
      <c r="CD133" s="347"/>
      <c r="CE133" s="347"/>
      <c r="CF133" s="347"/>
      <c r="CG133" s="347"/>
      <c r="CH133" s="347"/>
      <c r="CI133" s="347"/>
      <c r="CJ133" s="347"/>
      <c r="CK133" s="347"/>
      <c r="CL133" s="347"/>
      <c r="CM133" s="347"/>
      <c r="CN133" s="347"/>
      <c r="CO133" s="347"/>
      <c r="CP133" s="347"/>
      <c r="CQ133" s="347"/>
      <c r="CR133" s="347"/>
      <c r="CS133" s="347"/>
      <c r="CT133" s="347"/>
      <c r="CU133" s="347"/>
      <c r="CV133" s="347"/>
      <c r="CW133" s="347"/>
      <c r="CX133" s="347"/>
      <c r="CY133" s="347"/>
      <c r="CZ133" s="347"/>
      <c r="DA133" s="347"/>
      <c r="DB133" s="347"/>
      <c r="DC133" s="347"/>
      <c r="DD133" s="347"/>
      <c r="DE133" s="347"/>
      <c r="DF133" s="347"/>
      <c r="DG133" s="347"/>
      <c r="DH133" s="347"/>
      <c r="DI133" s="347"/>
      <c r="DJ133" s="347"/>
      <c r="DK133" s="347"/>
      <c r="DL133" s="347"/>
      <c r="DM133" s="347"/>
      <c r="DN133" s="347"/>
      <c r="DO133" s="347"/>
      <c r="DP133" s="347"/>
      <c r="DQ133" s="347"/>
      <c r="DR133" s="347"/>
      <c r="DS133" s="347"/>
      <c r="DT133" s="347"/>
      <c r="DU133" s="347"/>
    </row>
    <row r="134" spans="1:125" s="287" customFormat="1" ht="12.75" customHeight="1">
      <c r="A134" s="335"/>
      <c r="B134" s="334">
        <v>10</v>
      </c>
      <c r="C134" s="336" t="s">
        <v>137</v>
      </c>
      <c r="D134" s="337" t="s">
        <v>364</v>
      </c>
      <c r="E134" s="338">
        <v>1</v>
      </c>
      <c r="F134" s="338">
        <v>3</v>
      </c>
      <c r="G134" s="339">
        <v>1</v>
      </c>
      <c r="H134" s="340">
        <v>0</v>
      </c>
      <c r="I134" s="352" t="s">
        <v>15</v>
      </c>
      <c r="J134" s="353" t="s">
        <v>235</v>
      </c>
      <c r="K134" s="341">
        <v>74</v>
      </c>
      <c r="L134" s="342"/>
      <c r="M134" s="342"/>
      <c r="N134" s="341">
        <v>100</v>
      </c>
      <c r="O134" s="341"/>
      <c r="P134" s="341"/>
      <c r="Q134" s="279"/>
      <c r="R134" s="279"/>
      <c r="S134" s="354">
        <v>39</v>
      </c>
      <c r="T134" s="279">
        <v>1</v>
      </c>
      <c r="U134" s="279"/>
      <c r="V134" s="280">
        <v>39</v>
      </c>
      <c r="W134" s="343"/>
      <c r="X134" s="173">
        <v>39</v>
      </c>
      <c r="Y134" s="343"/>
      <c r="Z134" s="343"/>
      <c r="AA134" s="343"/>
      <c r="AB134" s="337"/>
      <c r="AC134" s="344"/>
      <c r="AD134" s="334">
        <v>3</v>
      </c>
      <c r="AE134" s="343">
        <v>8</v>
      </c>
      <c r="AF134" s="343">
        <v>42</v>
      </c>
      <c r="AG134" s="345" t="s">
        <v>195</v>
      </c>
      <c r="AH134" s="346">
        <v>5</v>
      </c>
      <c r="AI134" s="347"/>
      <c r="AJ134" s="347"/>
      <c r="AK134" s="347"/>
      <c r="AL134" s="347"/>
      <c r="AM134" s="347"/>
      <c r="AN134" s="347"/>
      <c r="AO134" s="347"/>
      <c r="AP134" s="347"/>
      <c r="AQ134" s="348">
        <f>X134+AH134</f>
        <v>44</v>
      </c>
      <c r="AR134" s="347"/>
      <c r="AS134" s="347"/>
      <c r="AT134" s="347"/>
      <c r="AU134" s="347"/>
      <c r="AV134" s="347"/>
      <c r="AW134" s="347"/>
      <c r="AX134" s="347"/>
      <c r="AY134" s="347"/>
      <c r="AZ134" s="347"/>
      <c r="BA134" s="347"/>
      <c r="BB134" s="347"/>
      <c r="BC134" s="347"/>
      <c r="BD134" s="348"/>
      <c r="BE134" s="347"/>
      <c r="BF134" s="347"/>
      <c r="BG134" s="347"/>
      <c r="BH134" s="347"/>
      <c r="BI134" s="347"/>
      <c r="BJ134" s="347"/>
      <c r="BK134" s="347"/>
      <c r="BL134" s="347"/>
      <c r="BM134" s="347"/>
      <c r="BN134" s="347"/>
      <c r="BO134" s="347"/>
      <c r="BP134" s="347"/>
      <c r="BQ134" s="348"/>
      <c r="BR134" s="347"/>
      <c r="BS134" s="347"/>
      <c r="BT134" s="347"/>
      <c r="BU134" s="347"/>
      <c r="BV134" s="347"/>
      <c r="BW134" s="347"/>
      <c r="BX134" s="348"/>
      <c r="BY134" s="347"/>
      <c r="BZ134" s="347"/>
      <c r="CA134" s="347"/>
      <c r="CB134" s="347"/>
      <c r="CC134" s="347"/>
      <c r="CD134" s="347"/>
      <c r="CE134" s="347"/>
      <c r="CF134" s="347"/>
      <c r="CG134" s="347"/>
      <c r="CH134" s="347"/>
      <c r="CI134" s="347"/>
      <c r="CJ134" s="347"/>
      <c r="CK134" s="347"/>
      <c r="CL134" s="347"/>
      <c r="CM134" s="347"/>
      <c r="CN134" s="347"/>
      <c r="CO134" s="347"/>
      <c r="CP134" s="347"/>
      <c r="CQ134" s="347"/>
      <c r="CR134" s="347"/>
      <c r="CS134" s="347"/>
      <c r="CT134" s="347"/>
      <c r="CU134" s="347"/>
      <c r="CV134" s="347"/>
      <c r="CW134" s="347"/>
      <c r="CX134" s="347"/>
      <c r="CY134" s="347"/>
      <c r="CZ134" s="347"/>
      <c r="DA134" s="347"/>
      <c r="DB134" s="347"/>
      <c r="DC134" s="347"/>
      <c r="DD134" s="347"/>
      <c r="DE134" s="347"/>
      <c r="DF134" s="347"/>
      <c r="DG134" s="347"/>
      <c r="DH134" s="347"/>
      <c r="DI134" s="347"/>
      <c r="DJ134" s="347"/>
      <c r="DK134" s="347"/>
      <c r="DL134" s="347"/>
      <c r="DM134" s="347"/>
      <c r="DN134" s="347"/>
      <c r="DO134" s="347"/>
      <c r="DP134" s="347"/>
      <c r="DQ134" s="347"/>
      <c r="DR134" s="347"/>
      <c r="DS134" s="347"/>
      <c r="DT134" s="347"/>
      <c r="DU134" s="347"/>
    </row>
    <row r="135" spans="1:125" s="287" customFormat="1" ht="12.75" customHeight="1">
      <c r="A135" s="335"/>
      <c r="B135" s="334"/>
      <c r="C135" s="336"/>
      <c r="D135" s="337"/>
      <c r="E135" s="338"/>
      <c r="F135" s="338">
        <v>3</v>
      </c>
      <c r="G135" s="339">
        <v>2</v>
      </c>
      <c r="H135" s="340">
        <v>0</v>
      </c>
      <c r="I135" s="352" t="s">
        <v>15</v>
      </c>
      <c r="J135" s="353" t="s">
        <v>246</v>
      </c>
      <c r="K135" s="341">
        <v>4</v>
      </c>
      <c r="L135" s="342"/>
      <c r="M135" s="342"/>
      <c r="N135" s="341">
        <v>0</v>
      </c>
      <c r="O135" s="341"/>
      <c r="P135" s="341"/>
      <c r="Q135" s="279"/>
      <c r="R135" s="279"/>
      <c r="S135" s="354">
        <v>4</v>
      </c>
      <c r="T135" s="279">
        <v>1</v>
      </c>
      <c r="U135" s="279"/>
      <c r="V135" s="280">
        <v>4</v>
      </c>
      <c r="W135" s="343"/>
      <c r="X135" s="173">
        <v>4</v>
      </c>
      <c r="Y135" s="343"/>
      <c r="Z135" s="343"/>
      <c r="AA135" s="343"/>
      <c r="AB135" s="337"/>
      <c r="AC135" s="344"/>
      <c r="AD135" s="334"/>
      <c r="AE135" s="343"/>
      <c r="AF135" s="343"/>
      <c r="AG135" s="345"/>
      <c r="AH135" s="346"/>
      <c r="AI135" s="347"/>
      <c r="AJ135" s="347"/>
      <c r="AK135" s="347"/>
      <c r="AL135" s="347"/>
      <c r="AM135" s="347"/>
      <c r="AN135" s="347"/>
      <c r="AO135" s="347"/>
      <c r="AP135" s="347"/>
      <c r="AQ135" s="348">
        <f>X135</f>
        <v>4</v>
      </c>
      <c r="AR135" s="347"/>
      <c r="AS135" s="347"/>
      <c r="AT135" s="347"/>
      <c r="AU135" s="347"/>
      <c r="AV135" s="348">
        <f>X135</f>
        <v>4</v>
      </c>
      <c r="AW135" s="348">
        <f>X135</f>
        <v>4</v>
      </c>
      <c r="AX135" s="347"/>
      <c r="AY135" s="347"/>
      <c r="AZ135" s="347"/>
      <c r="BA135" s="347"/>
      <c r="BB135" s="347"/>
      <c r="BC135" s="347"/>
      <c r="BD135" s="348"/>
      <c r="BE135" s="347"/>
      <c r="BF135" s="347"/>
      <c r="BG135" s="347"/>
      <c r="BH135" s="347"/>
      <c r="BI135" s="347"/>
      <c r="BJ135" s="347"/>
      <c r="BK135" s="347"/>
      <c r="BL135" s="347"/>
      <c r="BM135" s="347"/>
      <c r="BN135" s="347"/>
      <c r="BO135" s="347"/>
      <c r="BP135" s="347"/>
      <c r="BQ135" s="348"/>
      <c r="BR135" s="347"/>
      <c r="BS135" s="347"/>
      <c r="BT135" s="347"/>
      <c r="BU135" s="347"/>
      <c r="BV135" s="347"/>
      <c r="BW135" s="347"/>
      <c r="BX135" s="348"/>
      <c r="BY135" s="347"/>
      <c r="BZ135" s="347"/>
      <c r="CA135" s="347"/>
      <c r="CB135" s="347"/>
      <c r="CC135" s="347"/>
      <c r="CD135" s="347"/>
      <c r="CE135" s="347"/>
      <c r="CF135" s="347"/>
      <c r="CG135" s="347"/>
      <c r="CH135" s="347"/>
      <c r="CI135" s="347"/>
      <c r="CJ135" s="347"/>
      <c r="CK135" s="347"/>
      <c r="CL135" s="347"/>
      <c r="CM135" s="347"/>
      <c r="CN135" s="347"/>
      <c r="CO135" s="347"/>
      <c r="CP135" s="347"/>
      <c r="CQ135" s="347"/>
      <c r="CR135" s="347"/>
      <c r="CS135" s="347"/>
      <c r="CT135" s="347"/>
      <c r="CU135" s="347"/>
      <c r="CV135" s="347"/>
      <c r="CW135" s="347"/>
      <c r="CX135" s="347"/>
      <c r="CY135" s="347"/>
      <c r="CZ135" s="347"/>
      <c r="DA135" s="347"/>
      <c r="DB135" s="347"/>
      <c r="DC135" s="347"/>
      <c r="DD135" s="347"/>
      <c r="DE135" s="347"/>
      <c r="DF135" s="347"/>
      <c r="DG135" s="347"/>
      <c r="DH135" s="347"/>
      <c r="DI135" s="347"/>
      <c r="DJ135" s="347"/>
      <c r="DK135" s="347"/>
      <c r="DL135" s="347"/>
      <c r="DM135" s="347"/>
      <c r="DN135" s="347"/>
      <c r="DO135" s="347"/>
      <c r="DP135" s="347"/>
      <c r="DQ135" s="347"/>
      <c r="DR135" s="347"/>
      <c r="DS135" s="347"/>
      <c r="DT135" s="347"/>
      <c r="DU135" s="347"/>
    </row>
    <row r="136" spans="1:125" s="287" customFormat="1" ht="12.75" customHeight="1">
      <c r="A136" s="335"/>
      <c r="B136" s="334"/>
      <c r="C136" s="336"/>
      <c r="D136" s="337"/>
      <c r="E136" s="338"/>
      <c r="F136" s="338">
        <v>3</v>
      </c>
      <c r="G136" s="339">
        <v>1</v>
      </c>
      <c r="H136" s="340">
        <v>0</v>
      </c>
      <c r="I136" s="352" t="s">
        <v>15</v>
      </c>
      <c r="J136" s="353" t="s">
        <v>235</v>
      </c>
      <c r="K136" s="341">
        <v>90</v>
      </c>
      <c r="L136" s="342"/>
      <c r="M136" s="342"/>
      <c r="N136" s="341">
        <v>100</v>
      </c>
      <c r="O136" s="341"/>
      <c r="P136" s="341"/>
      <c r="Q136" s="279"/>
      <c r="R136" s="279"/>
      <c r="S136" s="354">
        <v>47</v>
      </c>
      <c r="T136" s="279">
        <v>1</v>
      </c>
      <c r="U136" s="279"/>
      <c r="V136" s="280">
        <v>47</v>
      </c>
      <c r="W136" s="343"/>
      <c r="X136" s="173">
        <v>47</v>
      </c>
      <c r="Y136" s="343"/>
      <c r="Z136" s="343"/>
      <c r="AA136" s="343"/>
      <c r="AB136" s="337"/>
      <c r="AC136" s="344"/>
      <c r="AD136" s="334"/>
      <c r="AE136" s="343"/>
      <c r="AF136" s="343"/>
      <c r="AG136" s="345"/>
      <c r="AH136" s="346"/>
      <c r="AI136" s="347"/>
      <c r="AJ136" s="347"/>
      <c r="AK136" s="347"/>
      <c r="AL136" s="347"/>
      <c r="AM136" s="347"/>
      <c r="AN136" s="347"/>
      <c r="AO136" s="347"/>
      <c r="AP136" s="347"/>
      <c r="AQ136" s="347"/>
      <c r="AR136" s="347"/>
      <c r="AS136" s="347"/>
      <c r="AT136" s="347"/>
      <c r="AU136" s="347"/>
      <c r="AV136" s="348">
        <f>X136</f>
        <v>47</v>
      </c>
      <c r="AW136" s="348">
        <f>X136</f>
        <v>47</v>
      </c>
      <c r="AX136" s="347"/>
      <c r="AY136" s="347"/>
      <c r="AZ136" s="347"/>
      <c r="BA136" s="347"/>
      <c r="BB136" s="347"/>
      <c r="BC136" s="347"/>
      <c r="BD136" s="348"/>
      <c r="BE136" s="347"/>
      <c r="BF136" s="347"/>
      <c r="BG136" s="347"/>
      <c r="BH136" s="347"/>
      <c r="BI136" s="347"/>
      <c r="BJ136" s="347"/>
      <c r="BK136" s="347"/>
      <c r="BL136" s="347"/>
      <c r="BM136" s="347"/>
      <c r="BN136" s="347"/>
      <c r="BO136" s="347"/>
      <c r="BP136" s="347"/>
      <c r="BQ136" s="348"/>
      <c r="BR136" s="347"/>
      <c r="BS136" s="347"/>
      <c r="BT136" s="347"/>
      <c r="BU136" s="347"/>
      <c r="BV136" s="347"/>
      <c r="BW136" s="347"/>
      <c r="BX136" s="348"/>
      <c r="BY136" s="347"/>
      <c r="BZ136" s="347"/>
      <c r="CA136" s="347"/>
      <c r="CB136" s="347"/>
      <c r="CC136" s="347"/>
      <c r="CD136" s="347"/>
      <c r="CE136" s="347"/>
      <c r="CF136" s="347"/>
      <c r="CG136" s="347"/>
      <c r="CH136" s="347"/>
      <c r="CI136" s="347"/>
      <c r="CJ136" s="347"/>
      <c r="CK136" s="347"/>
      <c r="CL136" s="347"/>
      <c r="CM136" s="347"/>
      <c r="CN136" s="347"/>
      <c r="CO136" s="347"/>
      <c r="CP136" s="347"/>
      <c r="CQ136" s="347"/>
      <c r="CR136" s="347"/>
      <c r="CS136" s="347"/>
      <c r="CT136" s="347"/>
      <c r="CU136" s="347"/>
      <c r="CV136" s="347"/>
      <c r="CW136" s="347"/>
      <c r="CX136" s="347"/>
      <c r="CY136" s="347"/>
      <c r="CZ136" s="347"/>
      <c r="DA136" s="347"/>
      <c r="DB136" s="347"/>
      <c r="DC136" s="347"/>
      <c r="DD136" s="347"/>
      <c r="DE136" s="347"/>
      <c r="DF136" s="347"/>
      <c r="DG136" s="347"/>
      <c r="DH136" s="347"/>
      <c r="DI136" s="347"/>
      <c r="DJ136" s="347"/>
      <c r="DK136" s="347"/>
      <c r="DL136" s="347"/>
      <c r="DM136" s="347"/>
      <c r="DN136" s="347"/>
      <c r="DO136" s="347"/>
      <c r="DP136" s="347"/>
      <c r="DQ136" s="347"/>
      <c r="DR136" s="347"/>
      <c r="DS136" s="347"/>
      <c r="DT136" s="347"/>
      <c r="DU136" s="347"/>
    </row>
    <row r="137" spans="1:125" s="287" customFormat="1" ht="12.75" customHeight="1">
      <c r="A137" s="335"/>
      <c r="B137" s="334">
        <v>10</v>
      </c>
      <c r="C137" s="336" t="s">
        <v>171</v>
      </c>
      <c r="D137" s="337" t="s">
        <v>369</v>
      </c>
      <c r="E137" s="338">
        <v>1</v>
      </c>
      <c r="F137" s="338">
        <v>3</v>
      </c>
      <c r="G137" s="339">
        <v>1</v>
      </c>
      <c r="H137" s="340">
        <v>0</v>
      </c>
      <c r="I137" s="352" t="s">
        <v>15</v>
      </c>
      <c r="J137" s="353" t="s">
        <v>235</v>
      </c>
      <c r="K137" s="341">
        <v>76</v>
      </c>
      <c r="L137" s="342"/>
      <c r="M137" s="342"/>
      <c r="N137" s="341">
        <v>450</v>
      </c>
      <c r="O137" s="341"/>
      <c r="P137" s="341"/>
      <c r="Q137" s="279"/>
      <c r="R137" s="279"/>
      <c r="S137" s="354">
        <v>47</v>
      </c>
      <c r="T137" s="279">
        <v>1</v>
      </c>
      <c r="U137" s="279"/>
      <c r="V137" s="280">
        <v>47</v>
      </c>
      <c r="W137" s="343"/>
      <c r="X137" s="173">
        <v>47</v>
      </c>
      <c r="Y137" s="343"/>
      <c r="Z137" s="343"/>
      <c r="AA137" s="343"/>
      <c r="AB137" s="337"/>
      <c r="AC137" s="344"/>
      <c r="AD137" s="334">
        <v>1</v>
      </c>
      <c r="AE137" s="343">
        <v>2</v>
      </c>
      <c r="AF137" s="343">
        <v>42.5</v>
      </c>
      <c r="AG137" s="345" t="s">
        <v>193</v>
      </c>
      <c r="AH137" s="346">
        <v>0</v>
      </c>
      <c r="AI137" s="347"/>
      <c r="AJ137" s="347"/>
      <c r="AK137" s="347"/>
      <c r="AL137" s="347"/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8"/>
      <c r="AW137" s="348"/>
      <c r="AX137" s="347"/>
      <c r="AY137" s="347"/>
      <c r="AZ137" s="347"/>
      <c r="BA137" s="347"/>
      <c r="BB137" s="347"/>
      <c r="BC137" s="347"/>
      <c r="BD137" s="348"/>
      <c r="BE137" s="347"/>
      <c r="BF137" s="347"/>
      <c r="BG137" s="347"/>
      <c r="BH137" s="347"/>
      <c r="BI137" s="348">
        <f>X137</f>
        <v>47</v>
      </c>
      <c r="BJ137" s="347"/>
      <c r="BK137" s="347"/>
      <c r="BL137" s="347"/>
      <c r="BM137" s="347"/>
      <c r="BN137" s="347"/>
      <c r="BO137" s="347"/>
      <c r="BP137" s="347"/>
      <c r="BQ137" s="348"/>
      <c r="BR137" s="347"/>
      <c r="BS137" s="347"/>
      <c r="BT137" s="347"/>
      <c r="BU137" s="347"/>
      <c r="BV137" s="347"/>
      <c r="BW137" s="347"/>
      <c r="BX137" s="348"/>
      <c r="BY137" s="347"/>
      <c r="BZ137" s="347"/>
      <c r="CA137" s="347"/>
      <c r="CB137" s="347"/>
      <c r="CC137" s="347"/>
      <c r="CD137" s="347"/>
      <c r="CE137" s="347"/>
      <c r="CF137" s="347"/>
      <c r="CG137" s="347"/>
      <c r="CH137" s="347"/>
      <c r="CI137" s="347"/>
      <c r="CJ137" s="347"/>
      <c r="CK137" s="347"/>
      <c r="CL137" s="347"/>
      <c r="CM137" s="347"/>
      <c r="CN137" s="347"/>
      <c r="CO137" s="347"/>
      <c r="CP137" s="347"/>
      <c r="CQ137" s="347"/>
      <c r="CR137" s="347"/>
      <c r="CS137" s="347"/>
      <c r="CT137" s="347"/>
      <c r="CU137" s="347"/>
      <c r="CV137" s="347"/>
      <c r="CW137" s="347"/>
      <c r="CX137" s="347"/>
      <c r="CY137" s="347"/>
      <c r="CZ137" s="347"/>
      <c r="DA137" s="347"/>
      <c r="DB137" s="347"/>
      <c r="DC137" s="347"/>
      <c r="DD137" s="347"/>
      <c r="DE137" s="347"/>
      <c r="DF137" s="347"/>
      <c r="DG137" s="347"/>
      <c r="DH137" s="347"/>
      <c r="DI137" s="347"/>
      <c r="DJ137" s="347"/>
      <c r="DK137" s="347"/>
      <c r="DL137" s="347"/>
      <c r="DM137" s="347"/>
      <c r="DN137" s="347"/>
      <c r="DO137" s="347"/>
      <c r="DP137" s="347"/>
      <c r="DQ137" s="347"/>
      <c r="DR137" s="347"/>
      <c r="DS137" s="347"/>
      <c r="DT137" s="347"/>
      <c r="DU137" s="347"/>
    </row>
    <row r="138" spans="1:125" s="287" customFormat="1" ht="12.75" customHeight="1">
      <c r="A138" s="335"/>
      <c r="B138" s="334">
        <v>10</v>
      </c>
      <c r="C138" s="336" t="s">
        <v>366</v>
      </c>
      <c r="D138" s="337" t="s">
        <v>367</v>
      </c>
      <c r="E138" s="338">
        <v>3</v>
      </c>
      <c r="F138" s="338">
        <v>7</v>
      </c>
      <c r="G138" s="339">
        <v>1</v>
      </c>
      <c r="H138" s="340">
        <v>0</v>
      </c>
      <c r="I138" s="352" t="s">
        <v>29</v>
      </c>
      <c r="J138" s="353" t="s">
        <v>30</v>
      </c>
      <c r="K138" s="341"/>
      <c r="L138" s="342"/>
      <c r="M138" s="342"/>
      <c r="N138" s="341"/>
      <c r="O138" s="341"/>
      <c r="P138" s="341">
        <v>2</v>
      </c>
      <c r="Q138" s="279"/>
      <c r="R138" s="279"/>
      <c r="S138" s="354">
        <v>4</v>
      </c>
      <c r="T138" s="279">
        <v>1</v>
      </c>
      <c r="U138" s="279"/>
      <c r="V138" s="280">
        <v>4</v>
      </c>
      <c r="W138" s="343">
        <v>3</v>
      </c>
      <c r="X138" s="173">
        <v>7</v>
      </c>
      <c r="Y138" s="343"/>
      <c r="Z138" s="343"/>
      <c r="AA138" s="343"/>
      <c r="AB138" s="337"/>
      <c r="AC138" s="344"/>
      <c r="AD138" s="334">
        <v>1</v>
      </c>
      <c r="AE138" s="343">
        <v>2</v>
      </c>
      <c r="AF138" s="343">
        <v>44</v>
      </c>
      <c r="AG138" s="345" t="s">
        <v>192</v>
      </c>
      <c r="AH138" s="346">
        <v>0</v>
      </c>
      <c r="AI138" s="347"/>
      <c r="AJ138" s="347"/>
      <c r="AK138" s="347"/>
      <c r="AL138" s="347"/>
      <c r="AM138" s="347"/>
      <c r="AN138" s="347"/>
      <c r="AO138" s="347"/>
      <c r="AP138" s="347"/>
      <c r="AQ138" s="347"/>
      <c r="AR138" s="347"/>
      <c r="AS138" s="347"/>
      <c r="AT138" s="347"/>
      <c r="AU138" s="347"/>
      <c r="AV138" s="347"/>
      <c r="AW138" s="347"/>
      <c r="AX138" s="347"/>
      <c r="AY138" s="347"/>
      <c r="AZ138" s="347"/>
      <c r="BA138" s="347"/>
      <c r="BB138" s="347"/>
      <c r="BC138" s="347"/>
      <c r="BD138" s="348">
        <f>X138</f>
        <v>7</v>
      </c>
      <c r="BE138" s="347"/>
      <c r="BF138" s="347"/>
      <c r="BG138" s="347"/>
      <c r="BH138" s="347"/>
      <c r="BI138" s="347"/>
      <c r="BJ138" s="347"/>
      <c r="BK138" s="347"/>
      <c r="BL138" s="347"/>
      <c r="BM138" s="347"/>
      <c r="BN138" s="347"/>
      <c r="BO138" s="347"/>
      <c r="BP138" s="347"/>
      <c r="BQ138" s="348"/>
      <c r="BR138" s="347"/>
      <c r="BS138" s="347"/>
      <c r="BT138" s="347"/>
      <c r="BU138" s="347"/>
      <c r="BV138" s="347"/>
      <c r="BW138" s="347"/>
      <c r="BX138" s="348"/>
      <c r="BY138" s="347"/>
      <c r="BZ138" s="347"/>
      <c r="CA138" s="347"/>
      <c r="CB138" s="347"/>
      <c r="CC138" s="347"/>
      <c r="CD138" s="347"/>
      <c r="CE138" s="347"/>
      <c r="CF138" s="347"/>
      <c r="CG138" s="347"/>
      <c r="CH138" s="347"/>
      <c r="CI138" s="347"/>
      <c r="CJ138" s="347"/>
      <c r="CK138" s="347"/>
      <c r="CL138" s="347"/>
      <c r="CM138" s="347"/>
      <c r="CN138" s="347"/>
      <c r="CO138" s="347"/>
      <c r="CP138" s="347"/>
      <c r="CQ138" s="347"/>
      <c r="CR138" s="347"/>
      <c r="CS138" s="347"/>
      <c r="CT138" s="347"/>
      <c r="CU138" s="347"/>
      <c r="CV138" s="347"/>
      <c r="CW138" s="347"/>
      <c r="CX138" s="347"/>
      <c r="CY138" s="347"/>
      <c r="CZ138" s="347"/>
      <c r="DA138" s="347"/>
      <c r="DB138" s="347"/>
      <c r="DC138" s="347"/>
      <c r="DD138" s="347"/>
      <c r="DE138" s="347"/>
      <c r="DF138" s="347"/>
      <c r="DG138" s="347"/>
      <c r="DH138" s="347"/>
      <c r="DI138" s="347"/>
      <c r="DJ138" s="347"/>
      <c r="DK138" s="347"/>
      <c r="DL138" s="347"/>
      <c r="DM138" s="347"/>
      <c r="DN138" s="347"/>
      <c r="DO138" s="347"/>
      <c r="DP138" s="347"/>
      <c r="DQ138" s="347"/>
      <c r="DR138" s="347"/>
      <c r="DS138" s="347"/>
      <c r="DT138" s="347"/>
      <c r="DU138" s="347"/>
    </row>
    <row r="139" spans="1:125" s="287" customFormat="1" ht="12.75" customHeight="1">
      <c r="A139" s="335"/>
      <c r="B139" s="334"/>
      <c r="C139" s="336"/>
      <c r="D139" s="337"/>
      <c r="E139" s="338"/>
      <c r="F139" s="338">
        <v>1</v>
      </c>
      <c r="G139" s="339">
        <v>0</v>
      </c>
      <c r="H139" s="340">
        <v>0</v>
      </c>
      <c r="I139" s="352" t="s">
        <v>3</v>
      </c>
      <c r="J139" s="353"/>
      <c r="K139" s="341">
        <v>21.6</v>
      </c>
      <c r="L139" s="342"/>
      <c r="M139" s="342"/>
      <c r="N139" s="341">
        <v>250</v>
      </c>
      <c r="O139" s="341"/>
      <c r="P139" s="341"/>
      <c r="Q139" s="279"/>
      <c r="R139" s="279"/>
      <c r="S139" s="354">
        <v>37.4</v>
      </c>
      <c r="T139" s="279">
        <v>1</v>
      </c>
      <c r="U139" s="279"/>
      <c r="V139" s="280">
        <v>37.4</v>
      </c>
      <c r="W139" s="343"/>
      <c r="X139" s="173">
        <v>37.4</v>
      </c>
      <c r="Y139" s="343"/>
      <c r="Z139" s="343"/>
      <c r="AA139" s="343"/>
      <c r="AB139" s="337"/>
      <c r="AC139" s="344"/>
      <c r="AD139" s="334"/>
      <c r="AE139" s="343"/>
      <c r="AF139" s="343"/>
      <c r="AG139" s="345"/>
      <c r="AH139" s="346"/>
      <c r="AI139" s="347"/>
      <c r="AJ139" s="347"/>
      <c r="AK139" s="347"/>
      <c r="AL139" s="347"/>
      <c r="AM139" s="347"/>
      <c r="AN139" s="347"/>
      <c r="AO139" s="347"/>
      <c r="AP139" s="347"/>
      <c r="AQ139" s="347"/>
      <c r="AR139" s="347"/>
      <c r="AS139" s="347"/>
      <c r="AT139" s="347"/>
      <c r="AU139" s="347"/>
      <c r="AV139" s="347"/>
      <c r="AW139" s="347"/>
      <c r="AX139" s="347"/>
      <c r="AY139" s="347"/>
      <c r="AZ139" s="347"/>
      <c r="BA139" s="347"/>
      <c r="BB139" s="347"/>
      <c r="BC139" s="347"/>
      <c r="BD139" s="348">
        <f>X139</f>
        <v>37.4</v>
      </c>
      <c r="BE139" s="347"/>
      <c r="BF139" s="347"/>
      <c r="BG139" s="347"/>
      <c r="BH139" s="347"/>
      <c r="BI139" s="347"/>
      <c r="BJ139" s="347"/>
      <c r="BK139" s="347"/>
      <c r="BL139" s="347"/>
      <c r="BM139" s="347"/>
      <c r="BN139" s="347"/>
      <c r="BO139" s="347"/>
      <c r="BP139" s="347"/>
      <c r="BQ139" s="348"/>
      <c r="BR139" s="347"/>
      <c r="BS139" s="347"/>
      <c r="BT139" s="347"/>
      <c r="BU139" s="347"/>
      <c r="BV139" s="347"/>
      <c r="BW139" s="347"/>
      <c r="BX139" s="348"/>
      <c r="BY139" s="347"/>
      <c r="BZ139" s="347"/>
      <c r="CA139" s="347"/>
      <c r="CB139" s="347"/>
      <c r="CC139" s="347"/>
      <c r="CD139" s="347"/>
      <c r="CE139" s="347"/>
      <c r="CF139" s="347"/>
      <c r="CG139" s="347"/>
      <c r="CH139" s="347"/>
      <c r="CI139" s="347"/>
      <c r="CJ139" s="347"/>
      <c r="CK139" s="347"/>
      <c r="CL139" s="347"/>
      <c r="CM139" s="347"/>
      <c r="CN139" s="347"/>
      <c r="CO139" s="347"/>
      <c r="CP139" s="347"/>
      <c r="CQ139" s="347"/>
      <c r="CR139" s="347"/>
      <c r="CS139" s="347"/>
      <c r="CT139" s="347"/>
      <c r="CU139" s="347"/>
      <c r="CV139" s="347"/>
      <c r="CW139" s="347"/>
      <c r="CX139" s="347"/>
      <c r="CY139" s="347"/>
      <c r="CZ139" s="347"/>
      <c r="DA139" s="347"/>
      <c r="DB139" s="347"/>
      <c r="DC139" s="347"/>
      <c r="DD139" s="347"/>
      <c r="DE139" s="347"/>
      <c r="DF139" s="347"/>
      <c r="DG139" s="347"/>
      <c r="DH139" s="347"/>
      <c r="DI139" s="347"/>
      <c r="DJ139" s="347"/>
      <c r="DK139" s="347"/>
      <c r="DL139" s="347"/>
      <c r="DM139" s="347"/>
      <c r="DN139" s="347"/>
      <c r="DO139" s="347"/>
      <c r="DP139" s="347"/>
      <c r="DQ139" s="347"/>
      <c r="DR139" s="347"/>
      <c r="DS139" s="347"/>
      <c r="DT139" s="347"/>
      <c r="DU139" s="347"/>
    </row>
    <row r="140" spans="1:125" s="287" customFormat="1" ht="12.75" customHeight="1">
      <c r="A140" s="335"/>
      <c r="B140" s="334">
        <v>10</v>
      </c>
      <c r="C140" s="336" t="s">
        <v>149</v>
      </c>
      <c r="D140" s="337" t="s">
        <v>394</v>
      </c>
      <c r="E140" s="338">
        <v>1</v>
      </c>
      <c r="F140" s="338">
        <v>1</v>
      </c>
      <c r="G140" s="339">
        <v>1</v>
      </c>
      <c r="H140" s="340">
        <v>0</v>
      </c>
      <c r="I140" s="352" t="s">
        <v>3</v>
      </c>
      <c r="J140" s="353" t="s">
        <v>6</v>
      </c>
      <c r="K140" s="341">
        <v>23.5</v>
      </c>
      <c r="L140" s="342"/>
      <c r="M140" s="342"/>
      <c r="N140" s="341">
        <v>700</v>
      </c>
      <c r="O140" s="341"/>
      <c r="P140" s="341"/>
      <c r="Q140" s="279"/>
      <c r="R140" s="279"/>
      <c r="S140" s="354">
        <v>49.3</v>
      </c>
      <c r="T140" s="279"/>
      <c r="U140" s="279">
        <v>1.2</v>
      </c>
      <c r="V140" s="280">
        <v>59.1</v>
      </c>
      <c r="W140" s="343"/>
      <c r="X140" s="173">
        <v>59.1</v>
      </c>
      <c r="Y140" s="343"/>
      <c r="Z140" s="343"/>
      <c r="AA140" s="343"/>
      <c r="AB140" s="337"/>
      <c r="AC140" s="344"/>
      <c r="AD140" s="334">
        <v>2</v>
      </c>
      <c r="AE140" s="343">
        <v>2</v>
      </c>
      <c r="AF140" s="343">
        <v>49</v>
      </c>
      <c r="AG140" s="345" t="s">
        <v>151</v>
      </c>
      <c r="AH140" s="346">
        <v>0</v>
      </c>
      <c r="AI140" s="347"/>
      <c r="AJ140" s="347"/>
      <c r="AK140" s="347"/>
      <c r="AL140" s="347"/>
      <c r="AM140" s="347"/>
      <c r="AN140" s="347"/>
      <c r="AO140" s="347"/>
      <c r="AP140" s="347"/>
      <c r="AQ140" s="347"/>
      <c r="AR140" s="347"/>
      <c r="AS140" s="347"/>
      <c r="AT140" s="347"/>
      <c r="AU140" s="347"/>
      <c r="AV140" s="347"/>
      <c r="AW140" s="347"/>
      <c r="AX140" s="347"/>
      <c r="AY140" s="347"/>
      <c r="AZ140" s="347"/>
      <c r="BA140" s="347"/>
      <c r="BB140" s="347"/>
      <c r="BC140" s="347"/>
      <c r="BD140" s="348"/>
      <c r="BE140" s="347"/>
      <c r="BF140" s="347"/>
      <c r="BG140" s="347"/>
      <c r="BH140" s="347"/>
      <c r="BI140" s="347"/>
      <c r="BJ140" s="347"/>
      <c r="BK140" s="347"/>
      <c r="BL140" s="347"/>
      <c r="BM140" s="347"/>
      <c r="BN140" s="347"/>
      <c r="BO140" s="347"/>
      <c r="BP140" s="347"/>
      <c r="BQ140" s="348">
        <f>X140</f>
        <v>59.1</v>
      </c>
      <c r="BR140" s="347"/>
      <c r="BS140" s="347"/>
      <c r="BT140" s="347"/>
      <c r="BU140" s="347"/>
      <c r="BV140" s="347"/>
      <c r="BW140" s="347"/>
      <c r="BX140" s="348">
        <f>X140</f>
        <v>59.1</v>
      </c>
      <c r="BY140" s="347"/>
      <c r="BZ140" s="347"/>
      <c r="CA140" s="347"/>
      <c r="CB140" s="347"/>
      <c r="CC140" s="347"/>
      <c r="CD140" s="347"/>
      <c r="CE140" s="347"/>
      <c r="CF140" s="347"/>
      <c r="CG140" s="347"/>
      <c r="CH140" s="347"/>
      <c r="CI140" s="347"/>
      <c r="CJ140" s="347"/>
      <c r="CK140" s="347"/>
      <c r="CL140" s="347"/>
      <c r="CM140" s="347"/>
      <c r="CN140" s="347"/>
      <c r="CO140" s="347"/>
      <c r="CP140" s="347"/>
      <c r="CQ140" s="347"/>
      <c r="CR140" s="347"/>
      <c r="CS140" s="347"/>
      <c r="CT140" s="347"/>
      <c r="CU140" s="347"/>
      <c r="CV140" s="347"/>
      <c r="CW140" s="347"/>
      <c r="CX140" s="347"/>
      <c r="CY140" s="347"/>
      <c r="CZ140" s="347"/>
      <c r="DA140" s="347"/>
      <c r="DB140" s="347"/>
      <c r="DC140" s="347"/>
      <c r="DD140" s="347"/>
      <c r="DE140" s="347"/>
      <c r="DF140" s="347"/>
      <c r="DG140" s="347"/>
      <c r="DH140" s="347"/>
      <c r="DI140" s="347"/>
      <c r="DJ140" s="347"/>
      <c r="DK140" s="347"/>
      <c r="DL140" s="347"/>
      <c r="DM140" s="347"/>
      <c r="DN140" s="347"/>
      <c r="DO140" s="347"/>
      <c r="DP140" s="347"/>
      <c r="DQ140" s="347"/>
      <c r="DR140" s="347"/>
      <c r="DS140" s="347"/>
      <c r="DT140" s="347"/>
      <c r="DU140" s="347"/>
    </row>
    <row r="141" spans="1:125" s="287" customFormat="1" ht="12.75" customHeight="1">
      <c r="A141" s="335"/>
      <c r="B141" s="334">
        <v>10</v>
      </c>
      <c r="C141" s="336" t="s">
        <v>213</v>
      </c>
      <c r="D141" s="337" t="s">
        <v>370</v>
      </c>
      <c r="E141" s="338">
        <v>1</v>
      </c>
      <c r="F141" s="338">
        <v>1</v>
      </c>
      <c r="G141" s="339">
        <v>0</v>
      </c>
      <c r="H141" s="340">
        <v>0</v>
      </c>
      <c r="I141" s="352" t="s">
        <v>3</v>
      </c>
      <c r="J141" s="353"/>
      <c r="K141" s="341">
        <v>26</v>
      </c>
      <c r="L141" s="342"/>
      <c r="M141" s="342"/>
      <c r="N141" s="341">
        <v>400</v>
      </c>
      <c r="O141" s="341"/>
      <c r="P141" s="341"/>
      <c r="Q141" s="279"/>
      <c r="R141" s="279"/>
      <c r="S141" s="354">
        <v>47</v>
      </c>
      <c r="T141" s="279">
        <v>1</v>
      </c>
      <c r="U141" s="279"/>
      <c r="V141" s="280">
        <v>47</v>
      </c>
      <c r="W141" s="343"/>
      <c r="X141" s="173">
        <v>47</v>
      </c>
      <c r="Y141" s="343"/>
      <c r="Z141" s="343"/>
      <c r="AA141" s="343"/>
      <c r="AB141" s="337"/>
      <c r="AC141" s="344"/>
      <c r="AD141" s="334">
        <v>1</v>
      </c>
      <c r="AE141" s="343">
        <v>2</v>
      </c>
      <c r="AF141" s="343">
        <v>47</v>
      </c>
      <c r="AG141" s="345" t="s">
        <v>193</v>
      </c>
      <c r="AH141" s="346">
        <v>0</v>
      </c>
      <c r="AI141" s="347"/>
      <c r="AJ141" s="347"/>
      <c r="AK141" s="347"/>
      <c r="AL141" s="347"/>
      <c r="AM141" s="347"/>
      <c r="AN141" s="347"/>
      <c r="AO141" s="347"/>
      <c r="AP141" s="347"/>
      <c r="AQ141" s="347"/>
      <c r="AR141" s="347"/>
      <c r="AS141" s="347"/>
      <c r="AT141" s="347"/>
      <c r="AU141" s="347"/>
      <c r="AV141" s="347"/>
      <c r="AW141" s="347"/>
      <c r="AX141" s="347"/>
      <c r="AY141" s="347"/>
      <c r="AZ141" s="347"/>
      <c r="BA141" s="347"/>
      <c r="BB141" s="347"/>
      <c r="BC141" s="347"/>
      <c r="BD141" s="348"/>
      <c r="BE141" s="347"/>
      <c r="BF141" s="347"/>
      <c r="BG141" s="347"/>
      <c r="BH141" s="347"/>
      <c r="BI141" s="348">
        <f>X141</f>
        <v>47</v>
      </c>
      <c r="BJ141" s="347"/>
      <c r="BK141" s="347"/>
      <c r="BL141" s="347"/>
      <c r="BM141" s="347"/>
      <c r="BN141" s="347"/>
      <c r="BO141" s="347"/>
      <c r="BP141" s="347"/>
      <c r="BQ141" s="348"/>
      <c r="BR141" s="347"/>
      <c r="BS141" s="347"/>
      <c r="BT141" s="347"/>
      <c r="BU141" s="347"/>
      <c r="BV141" s="347"/>
      <c r="BW141" s="347"/>
      <c r="BX141" s="348"/>
      <c r="BY141" s="347"/>
      <c r="BZ141" s="347"/>
      <c r="CA141" s="347"/>
      <c r="CB141" s="347"/>
      <c r="CC141" s="347"/>
      <c r="CD141" s="347"/>
      <c r="CE141" s="347"/>
      <c r="CF141" s="347"/>
      <c r="CG141" s="347"/>
      <c r="CH141" s="347"/>
      <c r="CI141" s="347"/>
      <c r="CJ141" s="347"/>
      <c r="CK141" s="347"/>
      <c r="CL141" s="347"/>
      <c r="CM141" s="347"/>
      <c r="CN141" s="347"/>
      <c r="CO141" s="347"/>
      <c r="CP141" s="347"/>
      <c r="CQ141" s="347"/>
      <c r="CR141" s="347"/>
      <c r="CS141" s="347"/>
      <c r="CT141" s="347"/>
      <c r="CU141" s="347"/>
      <c r="CV141" s="347"/>
      <c r="CW141" s="347"/>
      <c r="CX141" s="347"/>
      <c r="CY141" s="347"/>
      <c r="CZ141" s="347"/>
      <c r="DA141" s="347"/>
      <c r="DB141" s="347"/>
      <c r="DC141" s="347"/>
      <c r="DD141" s="347"/>
      <c r="DE141" s="347"/>
      <c r="DF141" s="347"/>
      <c r="DG141" s="347"/>
      <c r="DH141" s="347"/>
      <c r="DI141" s="347"/>
      <c r="DJ141" s="347"/>
      <c r="DK141" s="347"/>
      <c r="DL141" s="347"/>
      <c r="DM141" s="347"/>
      <c r="DN141" s="347"/>
      <c r="DO141" s="347"/>
      <c r="DP141" s="347"/>
      <c r="DQ141" s="347"/>
      <c r="DR141" s="347"/>
      <c r="DS141" s="347"/>
      <c r="DT141" s="347"/>
      <c r="DU141" s="347"/>
    </row>
    <row r="142" spans="1:125" s="287" customFormat="1" ht="12.75" customHeight="1">
      <c r="A142" s="335"/>
      <c r="B142" s="334">
        <v>10</v>
      </c>
      <c r="C142" s="336" t="s">
        <v>164</v>
      </c>
      <c r="D142" s="337" t="s">
        <v>368</v>
      </c>
      <c r="E142" s="338">
        <v>1</v>
      </c>
      <c r="F142" s="338">
        <v>1</v>
      </c>
      <c r="G142" s="339">
        <v>1</v>
      </c>
      <c r="H142" s="340">
        <v>0</v>
      </c>
      <c r="I142" s="352" t="s">
        <v>3</v>
      </c>
      <c r="J142" s="353" t="s">
        <v>6</v>
      </c>
      <c r="K142" s="341">
        <v>31.4</v>
      </c>
      <c r="L142" s="342"/>
      <c r="M142" s="342"/>
      <c r="N142" s="341">
        <v>1880</v>
      </c>
      <c r="O142" s="341"/>
      <c r="P142" s="341"/>
      <c r="Q142" s="279"/>
      <c r="R142" s="279"/>
      <c r="S142" s="354">
        <v>84.7</v>
      </c>
      <c r="T142" s="279"/>
      <c r="U142" s="279">
        <v>1.3</v>
      </c>
      <c r="V142" s="280">
        <v>110.1</v>
      </c>
      <c r="W142" s="343"/>
      <c r="X142" s="173">
        <v>110.1</v>
      </c>
      <c r="Y142" s="343"/>
      <c r="Z142" s="343"/>
      <c r="AA142" s="343"/>
      <c r="AB142" s="337"/>
      <c r="AC142" s="344"/>
      <c r="AD142" s="334">
        <v>1</v>
      </c>
      <c r="AE142" s="343">
        <v>3</v>
      </c>
      <c r="AF142" s="343">
        <v>84</v>
      </c>
      <c r="AG142" s="345" t="s">
        <v>192</v>
      </c>
      <c r="AH142" s="346">
        <v>0</v>
      </c>
      <c r="AI142" s="347"/>
      <c r="AJ142" s="347"/>
      <c r="AK142" s="347"/>
      <c r="AL142" s="347"/>
      <c r="AM142" s="347"/>
      <c r="AN142" s="347"/>
      <c r="AO142" s="347"/>
      <c r="AP142" s="347"/>
      <c r="AQ142" s="347"/>
      <c r="AR142" s="347"/>
      <c r="AS142" s="347"/>
      <c r="AT142" s="347"/>
      <c r="AU142" s="347"/>
      <c r="AV142" s="347"/>
      <c r="AW142" s="347"/>
      <c r="AX142" s="347"/>
      <c r="AY142" s="347"/>
      <c r="AZ142" s="347"/>
      <c r="BA142" s="347"/>
      <c r="BB142" s="347"/>
      <c r="BC142" s="347"/>
      <c r="BD142" s="348">
        <f>X142</f>
        <v>110.1</v>
      </c>
      <c r="BE142" s="347"/>
      <c r="BF142" s="347"/>
      <c r="BG142" s="347"/>
      <c r="BH142" s="347"/>
      <c r="BI142" s="347"/>
      <c r="BJ142" s="347"/>
      <c r="BK142" s="347"/>
      <c r="BL142" s="347"/>
      <c r="BM142" s="347"/>
      <c r="BN142" s="347"/>
      <c r="BO142" s="347"/>
      <c r="BP142" s="347"/>
      <c r="BQ142" s="348"/>
      <c r="BR142" s="347"/>
      <c r="BS142" s="347"/>
      <c r="BT142" s="347"/>
      <c r="BU142" s="347"/>
      <c r="BV142" s="347"/>
      <c r="BW142" s="347"/>
      <c r="BX142" s="348"/>
      <c r="BY142" s="347"/>
      <c r="BZ142" s="347"/>
      <c r="CA142" s="347"/>
      <c r="CB142" s="347"/>
      <c r="CC142" s="347"/>
      <c r="CD142" s="347"/>
      <c r="CE142" s="347"/>
      <c r="CF142" s="347"/>
      <c r="CG142" s="347"/>
      <c r="CH142" s="347"/>
      <c r="CI142" s="347"/>
      <c r="CJ142" s="347"/>
      <c r="CK142" s="347"/>
      <c r="CL142" s="347"/>
      <c r="CM142" s="347"/>
      <c r="CN142" s="347"/>
      <c r="CO142" s="347"/>
      <c r="CP142" s="347"/>
      <c r="CQ142" s="347"/>
      <c r="CR142" s="347"/>
      <c r="CS142" s="347"/>
      <c r="CT142" s="347"/>
      <c r="CU142" s="347"/>
      <c r="CV142" s="347"/>
      <c r="CW142" s="347"/>
      <c r="CX142" s="347"/>
      <c r="CY142" s="347"/>
      <c r="CZ142" s="347"/>
      <c r="DA142" s="347"/>
      <c r="DB142" s="347"/>
      <c r="DC142" s="347"/>
      <c r="DD142" s="347"/>
      <c r="DE142" s="347"/>
      <c r="DF142" s="347"/>
      <c r="DG142" s="347"/>
      <c r="DH142" s="347"/>
      <c r="DI142" s="347"/>
      <c r="DJ142" s="347"/>
      <c r="DK142" s="347"/>
      <c r="DL142" s="347"/>
      <c r="DM142" s="347"/>
      <c r="DN142" s="347"/>
      <c r="DO142" s="347"/>
      <c r="DP142" s="347"/>
      <c r="DQ142" s="347"/>
      <c r="DR142" s="347"/>
      <c r="DS142" s="347"/>
      <c r="DT142" s="347"/>
      <c r="DU142" s="347"/>
    </row>
    <row r="143" spans="1:125" s="287" customFormat="1" ht="12.75" customHeight="1">
      <c r="A143" s="335"/>
      <c r="B143" s="334">
        <v>10</v>
      </c>
      <c r="C143" s="336" t="s">
        <v>219</v>
      </c>
      <c r="D143" s="337" t="s">
        <v>371</v>
      </c>
      <c r="E143" s="338">
        <v>1</v>
      </c>
      <c r="F143" s="338">
        <v>1</v>
      </c>
      <c r="G143" s="339">
        <v>1</v>
      </c>
      <c r="H143" s="340">
        <v>0</v>
      </c>
      <c r="I143" s="352" t="s">
        <v>3</v>
      </c>
      <c r="J143" s="353" t="s">
        <v>6</v>
      </c>
      <c r="K143" s="341">
        <v>30</v>
      </c>
      <c r="L143" s="342"/>
      <c r="M143" s="342"/>
      <c r="N143" s="341">
        <v>50</v>
      </c>
      <c r="O143" s="341"/>
      <c r="P143" s="341"/>
      <c r="Q143" s="279"/>
      <c r="R143" s="279"/>
      <c r="S143" s="354">
        <v>46</v>
      </c>
      <c r="T143" s="279"/>
      <c r="U143" s="279">
        <v>1.3</v>
      </c>
      <c r="V143" s="280">
        <v>59.8</v>
      </c>
      <c r="W143" s="343"/>
      <c r="X143" s="173">
        <v>59.8</v>
      </c>
      <c r="Y143" s="343"/>
      <c r="Z143" s="343"/>
      <c r="AA143" s="343"/>
      <c r="AB143" s="337"/>
      <c r="AC143" s="344"/>
      <c r="AD143" s="334">
        <v>1</v>
      </c>
      <c r="AE143" s="343">
        <v>2</v>
      </c>
      <c r="AF143" s="343">
        <v>46</v>
      </c>
      <c r="AG143" s="345" t="s">
        <v>193</v>
      </c>
      <c r="AH143" s="346">
        <v>0</v>
      </c>
      <c r="AI143" s="347"/>
      <c r="AJ143" s="347"/>
      <c r="AK143" s="347"/>
      <c r="AL143" s="347"/>
      <c r="AM143" s="347"/>
      <c r="AN143" s="347"/>
      <c r="AO143" s="347"/>
      <c r="AP143" s="347"/>
      <c r="AQ143" s="347"/>
      <c r="AR143" s="347"/>
      <c r="AS143" s="347"/>
      <c r="AT143" s="347"/>
      <c r="AU143" s="347"/>
      <c r="AV143" s="347"/>
      <c r="AW143" s="347"/>
      <c r="AX143" s="347"/>
      <c r="AY143" s="347"/>
      <c r="AZ143" s="347"/>
      <c r="BA143" s="347"/>
      <c r="BB143" s="347"/>
      <c r="BC143" s="347"/>
      <c r="BD143" s="348"/>
      <c r="BE143" s="347"/>
      <c r="BF143" s="347"/>
      <c r="BG143" s="347"/>
      <c r="BH143" s="347"/>
      <c r="BI143" s="348">
        <f>X143</f>
        <v>59.8</v>
      </c>
      <c r="BJ143" s="347"/>
      <c r="BK143" s="347"/>
      <c r="BL143" s="347"/>
      <c r="BM143" s="347"/>
      <c r="BN143" s="347"/>
      <c r="BO143" s="347"/>
      <c r="BP143" s="347"/>
      <c r="BQ143" s="348"/>
      <c r="BR143" s="347"/>
      <c r="BS143" s="347"/>
      <c r="BT143" s="347"/>
      <c r="BU143" s="347"/>
      <c r="BV143" s="347"/>
      <c r="BW143" s="347"/>
      <c r="BX143" s="348"/>
      <c r="BY143" s="347"/>
      <c r="BZ143" s="347"/>
      <c r="CA143" s="347"/>
      <c r="CB143" s="347"/>
      <c r="CC143" s="347"/>
      <c r="CD143" s="347"/>
      <c r="CE143" s="347"/>
      <c r="CF143" s="347"/>
      <c r="CG143" s="347"/>
      <c r="CH143" s="347"/>
      <c r="CI143" s="347"/>
      <c r="CJ143" s="347"/>
      <c r="CK143" s="347"/>
      <c r="CL143" s="347"/>
      <c r="CM143" s="347"/>
      <c r="CN143" s="347"/>
      <c r="CO143" s="347"/>
      <c r="CP143" s="347"/>
      <c r="CQ143" s="347"/>
      <c r="CR143" s="347"/>
      <c r="CS143" s="347"/>
      <c r="CT143" s="347"/>
      <c r="CU143" s="347"/>
      <c r="CV143" s="347"/>
      <c r="CW143" s="347"/>
      <c r="CX143" s="347"/>
      <c r="CY143" s="347"/>
      <c r="CZ143" s="347"/>
      <c r="DA143" s="347"/>
      <c r="DB143" s="347"/>
      <c r="DC143" s="347"/>
      <c r="DD143" s="347"/>
      <c r="DE143" s="347"/>
      <c r="DF143" s="347"/>
      <c r="DG143" s="347"/>
      <c r="DH143" s="347"/>
      <c r="DI143" s="347"/>
      <c r="DJ143" s="347"/>
      <c r="DK143" s="347"/>
      <c r="DL143" s="347"/>
      <c r="DM143" s="347"/>
      <c r="DN143" s="347"/>
      <c r="DO143" s="347"/>
      <c r="DP143" s="347"/>
      <c r="DQ143" s="347"/>
      <c r="DR143" s="347"/>
      <c r="DS143" s="347"/>
      <c r="DT143" s="347"/>
      <c r="DU143" s="347"/>
    </row>
    <row r="144" spans="1:125" s="287" customFormat="1" ht="12.75" customHeight="1">
      <c r="A144" s="335"/>
      <c r="B144" s="334">
        <v>10</v>
      </c>
      <c r="C144" s="336" t="s">
        <v>372</v>
      </c>
      <c r="D144" s="337" t="s">
        <v>373</v>
      </c>
      <c r="E144" s="338">
        <v>1</v>
      </c>
      <c r="F144" s="338">
        <v>3</v>
      </c>
      <c r="G144" s="339">
        <v>1</v>
      </c>
      <c r="H144" s="340">
        <v>0</v>
      </c>
      <c r="I144" s="352" t="s">
        <v>15</v>
      </c>
      <c r="J144" s="353" t="s">
        <v>235</v>
      </c>
      <c r="K144" s="341">
        <v>40</v>
      </c>
      <c r="L144" s="342"/>
      <c r="M144" s="342"/>
      <c r="N144" s="341">
        <v>100</v>
      </c>
      <c r="O144" s="341"/>
      <c r="P144" s="341"/>
      <c r="Q144" s="279"/>
      <c r="R144" s="279"/>
      <c r="S144" s="354">
        <v>22</v>
      </c>
      <c r="T144" s="279">
        <v>1</v>
      </c>
      <c r="U144" s="279"/>
      <c r="V144" s="280">
        <v>22</v>
      </c>
      <c r="W144" s="343"/>
      <c r="X144" s="173">
        <v>22</v>
      </c>
      <c r="Y144" s="343"/>
      <c r="Z144" s="343"/>
      <c r="AA144" s="343"/>
      <c r="AB144" s="337"/>
      <c r="AC144" s="344"/>
      <c r="AD144" s="334">
        <v>2</v>
      </c>
      <c r="AE144" s="343">
        <v>2</v>
      </c>
      <c r="AF144" s="343">
        <v>21</v>
      </c>
      <c r="AG144" s="345" t="s">
        <v>195</v>
      </c>
      <c r="AH144" s="346">
        <v>0</v>
      </c>
      <c r="AI144" s="347"/>
      <c r="AJ144" s="347"/>
      <c r="AK144" s="347"/>
      <c r="AL144" s="347"/>
      <c r="AM144" s="348">
        <f>X144</f>
        <v>22</v>
      </c>
      <c r="AN144" s="347"/>
      <c r="AO144" s="347"/>
      <c r="AP144" s="347"/>
      <c r="AQ144" s="348">
        <f>X144</f>
        <v>22</v>
      </c>
      <c r="AR144" s="347"/>
      <c r="AS144" s="347"/>
      <c r="AT144" s="347"/>
      <c r="AU144" s="347"/>
      <c r="AV144" s="347"/>
      <c r="AW144" s="347"/>
      <c r="AX144" s="347"/>
      <c r="AY144" s="347"/>
      <c r="AZ144" s="347"/>
      <c r="BA144" s="347"/>
      <c r="BB144" s="347"/>
      <c r="BC144" s="347"/>
      <c r="BD144" s="348"/>
      <c r="BE144" s="347"/>
      <c r="BF144" s="347"/>
      <c r="BG144" s="347"/>
      <c r="BH144" s="347"/>
      <c r="BI144" s="348"/>
      <c r="BJ144" s="347"/>
      <c r="BK144" s="347"/>
      <c r="BL144" s="347"/>
      <c r="BM144" s="347"/>
      <c r="BN144" s="347"/>
      <c r="BO144" s="347"/>
      <c r="BP144" s="347"/>
      <c r="BQ144" s="348"/>
      <c r="BR144" s="347"/>
      <c r="BS144" s="347"/>
      <c r="BT144" s="347"/>
      <c r="BU144" s="347"/>
      <c r="BV144" s="347"/>
      <c r="BW144" s="347"/>
      <c r="BX144" s="348"/>
      <c r="BY144" s="347"/>
      <c r="BZ144" s="347"/>
      <c r="CA144" s="347"/>
      <c r="CB144" s="347"/>
      <c r="CC144" s="347"/>
      <c r="CD144" s="347"/>
      <c r="CE144" s="347"/>
      <c r="CF144" s="347"/>
      <c r="CG144" s="347"/>
      <c r="CH144" s="347"/>
      <c r="CI144" s="347"/>
      <c r="CJ144" s="347"/>
      <c r="CK144" s="347"/>
      <c r="CL144" s="347"/>
      <c r="CM144" s="347"/>
      <c r="CN144" s="347"/>
      <c r="CO144" s="347"/>
      <c r="CP144" s="347"/>
      <c r="CQ144" s="347"/>
      <c r="CR144" s="347"/>
      <c r="CS144" s="347"/>
      <c r="CT144" s="347"/>
      <c r="CU144" s="347"/>
      <c r="CV144" s="347"/>
      <c r="CW144" s="347"/>
      <c r="CX144" s="347"/>
      <c r="CY144" s="347"/>
      <c r="CZ144" s="347"/>
      <c r="DA144" s="347"/>
      <c r="DB144" s="347"/>
      <c r="DC144" s="347"/>
      <c r="DD144" s="347"/>
      <c r="DE144" s="347"/>
      <c r="DF144" s="347"/>
      <c r="DG144" s="347"/>
      <c r="DH144" s="347"/>
      <c r="DI144" s="347"/>
      <c r="DJ144" s="347"/>
      <c r="DK144" s="347"/>
      <c r="DL144" s="347"/>
      <c r="DM144" s="347"/>
      <c r="DN144" s="347"/>
      <c r="DO144" s="347"/>
      <c r="DP144" s="347"/>
      <c r="DQ144" s="347"/>
      <c r="DR144" s="347"/>
      <c r="DS144" s="347"/>
      <c r="DT144" s="347"/>
      <c r="DU144" s="347"/>
    </row>
    <row r="145" spans="1:125" s="287" customFormat="1" ht="12.75" customHeight="1">
      <c r="A145" s="335"/>
      <c r="B145" s="334">
        <v>10</v>
      </c>
      <c r="C145" s="336" t="s">
        <v>372</v>
      </c>
      <c r="D145" s="337" t="s">
        <v>374</v>
      </c>
      <c r="E145" s="338">
        <v>1</v>
      </c>
      <c r="F145" s="338">
        <v>1</v>
      </c>
      <c r="G145" s="339">
        <v>0</v>
      </c>
      <c r="H145" s="340">
        <v>0</v>
      </c>
      <c r="I145" s="352" t="s">
        <v>3</v>
      </c>
      <c r="J145" s="353"/>
      <c r="K145" s="341">
        <v>22</v>
      </c>
      <c r="L145" s="342"/>
      <c r="M145" s="342"/>
      <c r="N145" s="341">
        <v>600</v>
      </c>
      <c r="O145" s="341"/>
      <c r="P145" s="341"/>
      <c r="Q145" s="279"/>
      <c r="R145" s="279"/>
      <c r="S145" s="354">
        <v>45</v>
      </c>
      <c r="T145" s="279">
        <v>1</v>
      </c>
      <c r="U145" s="279"/>
      <c r="V145" s="280">
        <v>45</v>
      </c>
      <c r="W145" s="343"/>
      <c r="X145" s="173">
        <v>45</v>
      </c>
      <c r="Y145" s="343"/>
      <c r="Z145" s="343"/>
      <c r="AA145" s="343"/>
      <c r="AB145" s="337"/>
      <c r="AC145" s="344"/>
      <c r="AD145" s="334">
        <v>1</v>
      </c>
      <c r="AE145" s="343">
        <v>2</v>
      </c>
      <c r="AF145" s="343">
        <v>45</v>
      </c>
      <c r="AG145" s="345" t="s">
        <v>193</v>
      </c>
      <c r="AH145" s="346">
        <v>0</v>
      </c>
      <c r="AI145" s="347"/>
      <c r="AJ145" s="347"/>
      <c r="AK145" s="347"/>
      <c r="AL145" s="347"/>
      <c r="AM145" s="347"/>
      <c r="AN145" s="347"/>
      <c r="AO145" s="347"/>
      <c r="AP145" s="347"/>
      <c r="AQ145" s="347"/>
      <c r="AR145" s="347"/>
      <c r="AS145" s="347"/>
      <c r="AT145" s="347"/>
      <c r="AU145" s="347"/>
      <c r="AV145" s="347"/>
      <c r="AW145" s="347"/>
      <c r="AX145" s="347"/>
      <c r="AY145" s="347"/>
      <c r="AZ145" s="347"/>
      <c r="BA145" s="347"/>
      <c r="BB145" s="347"/>
      <c r="BC145" s="347"/>
      <c r="BD145" s="348"/>
      <c r="BE145" s="347"/>
      <c r="BF145" s="347"/>
      <c r="BG145" s="347"/>
      <c r="BH145" s="347"/>
      <c r="BI145" s="348">
        <f>X145</f>
        <v>45</v>
      </c>
      <c r="BJ145" s="347"/>
      <c r="BK145" s="347"/>
      <c r="BL145" s="347"/>
      <c r="BM145" s="347"/>
      <c r="BN145" s="347"/>
      <c r="BO145" s="347"/>
      <c r="BP145" s="347"/>
      <c r="BQ145" s="348"/>
      <c r="BR145" s="347"/>
      <c r="BS145" s="347"/>
      <c r="BT145" s="347"/>
      <c r="BU145" s="347"/>
      <c r="BV145" s="347"/>
      <c r="BW145" s="347"/>
      <c r="BX145" s="348"/>
      <c r="BY145" s="347"/>
      <c r="BZ145" s="347"/>
      <c r="CA145" s="347"/>
      <c r="CB145" s="347"/>
      <c r="CC145" s="347"/>
      <c r="CD145" s="347"/>
      <c r="CE145" s="347"/>
      <c r="CF145" s="347"/>
      <c r="CG145" s="347"/>
      <c r="CH145" s="347"/>
      <c r="CI145" s="347"/>
      <c r="CJ145" s="347"/>
      <c r="CK145" s="347"/>
      <c r="CL145" s="347"/>
      <c r="CM145" s="347"/>
      <c r="CN145" s="347"/>
      <c r="CO145" s="347"/>
      <c r="CP145" s="347"/>
      <c r="CQ145" s="347"/>
      <c r="CR145" s="347"/>
      <c r="CS145" s="347"/>
      <c r="CT145" s="347"/>
      <c r="CU145" s="347"/>
      <c r="CV145" s="347"/>
      <c r="CW145" s="347"/>
      <c r="CX145" s="347"/>
      <c r="CY145" s="347"/>
      <c r="CZ145" s="347"/>
      <c r="DA145" s="347"/>
      <c r="DB145" s="347"/>
      <c r="DC145" s="347"/>
      <c r="DD145" s="347"/>
      <c r="DE145" s="347"/>
      <c r="DF145" s="347"/>
      <c r="DG145" s="347"/>
      <c r="DH145" s="347"/>
      <c r="DI145" s="347"/>
      <c r="DJ145" s="347"/>
      <c r="DK145" s="347"/>
      <c r="DL145" s="347"/>
      <c r="DM145" s="347"/>
      <c r="DN145" s="347"/>
      <c r="DO145" s="347"/>
      <c r="DP145" s="347"/>
      <c r="DQ145" s="347"/>
      <c r="DR145" s="347"/>
      <c r="DS145" s="347"/>
      <c r="DT145" s="347"/>
      <c r="DU145" s="347"/>
    </row>
    <row r="146" spans="1:125" s="287" customFormat="1" ht="12.75" customHeight="1">
      <c r="A146" s="335"/>
      <c r="B146" s="334">
        <v>11</v>
      </c>
      <c r="C146" s="336" t="s">
        <v>65</v>
      </c>
      <c r="D146" s="337" t="s">
        <v>377</v>
      </c>
      <c r="E146" s="338">
        <v>1</v>
      </c>
      <c r="F146" s="338">
        <v>1</v>
      </c>
      <c r="G146" s="339">
        <v>1</v>
      </c>
      <c r="H146" s="340">
        <v>0</v>
      </c>
      <c r="I146" s="352" t="s">
        <v>3</v>
      </c>
      <c r="J146" s="353" t="s">
        <v>6</v>
      </c>
      <c r="K146" s="341">
        <v>21.14</v>
      </c>
      <c r="L146" s="342"/>
      <c r="M146" s="342"/>
      <c r="N146" s="341">
        <v>630</v>
      </c>
      <c r="O146" s="341"/>
      <c r="P146" s="341"/>
      <c r="Q146" s="279"/>
      <c r="R146" s="279"/>
      <c r="S146" s="354">
        <v>44.3</v>
      </c>
      <c r="T146" s="279"/>
      <c r="U146" s="279">
        <v>1.2</v>
      </c>
      <c r="V146" s="280">
        <v>53.2</v>
      </c>
      <c r="W146" s="343"/>
      <c r="X146" s="173">
        <v>53.2</v>
      </c>
      <c r="Y146" s="343"/>
      <c r="Z146" s="343"/>
      <c r="AA146" s="343"/>
      <c r="AB146" s="337"/>
      <c r="AC146" s="344"/>
      <c r="AD146" s="334">
        <v>1</v>
      </c>
      <c r="AE146" s="343">
        <v>2</v>
      </c>
      <c r="AF146" s="343">
        <v>45</v>
      </c>
      <c r="AG146" s="345" t="s">
        <v>193</v>
      </c>
      <c r="AH146" s="346">
        <v>0</v>
      </c>
      <c r="AI146" s="347"/>
      <c r="AJ146" s="347"/>
      <c r="AK146" s="347"/>
      <c r="AL146" s="347"/>
      <c r="AM146" s="347"/>
      <c r="AN146" s="347"/>
      <c r="AO146" s="347"/>
      <c r="AP146" s="347"/>
      <c r="AQ146" s="347"/>
      <c r="AR146" s="347"/>
      <c r="AS146" s="347"/>
      <c r="AT146" s="347"/>
      <c r="AU146" s="347"/>
      <c r="AV146" s="347"/>
      <c r="AW146" s="347"/>
      <c r="AX146" s="347"/>
      <c r="AY146" s="347"/>
      <c r="AZ146" s="347"/>
      <c r="BA146" s="347"/>
      <c r="BB146" s="347"/>
      <c r="BC146" s="347"/>
      <c r="BD146" s="348"/>
      <c r="BE146" s="347"/>
      <c r="BF146" s="347"/>
      <c r="BG146" s="347"/>
      <c r="BH146" s="347"/>
      <c r="BI146" s="348">
        <f>X146</f>
        <v>53.2</v>
      </c>
      <c r="BJ146" s="347"/>
      <c r="BK146" s="347"/>
      <c r="BL146" s="347"/>
      <c r="BM146" s="347"/>
      <c r="BN146" s="347"/>
      <c r="BO146" s="347"/>
      <c r="BP146" s="347"/>
      <c r="BQ146" s="348"/>
      <c r="BR146" s="347"/>
      <c r="BS146" s="347"/>
      <c r="BT146" s="347"/>
      <c r="BU146" s="347"/>
      <c r="BV146" s="347"/>
      <c r="BW146" s="347"/>
      <c r="BX146" s="348"/>
      <c r="BY146" s="347"/>
      <c r="BZ146" s="347"/>
      <c r="CA146" s="347"/>
      <c r="CB146" s="347"/>
      <c r="CC146" s="347"/>
      <c r="CD146" s="347"/>
      <c r="CE146" s="347"/>
      <c r="CF146" s="347"/>
      <c r="CG146" s="347"/>
      <c r="CH146" s="347"/>
      <c r="CI146" s="347"/>
      <c r="CJ146" s="347"/>
      <c r="CK146" s="347"/>
      <c r="CL146" s="347"/>
      <c r="CM146" s="347"/>
      <c r="CN146" s="347"/>
      <c r="CO146" s="347"/>
      <c r="CP146" s="347"/>
      <c r="CQ146" s="347"/>
      <c r="CR146" s="347"/>
      <c r="CS146" s="347"/>
      <c r="CT146" s="347"/>
      <c r="CU146" s="347"/>
      <c r="CV146" s="347"/>
      <c r="CW146" s="347"/>
      <c r="CX146" s="347"/>
      <c r="CY146" s="347"/>
      <c r="CZ146" s="347"/>
      <c r="DA146" s="347"/>
      <c r="DB146" s="347"/>
      <c r="DC146" s="347"/>
      <c r="DD146" s="347"/>
      <c r="DE146" s="347"/>
      <c r="DF146" s="347"/>
      <c r="DG146" s="347"/>
      <c r="DH146" s="347"/>
      <c r="DI146" s="347"/>
      <c r="DJ146" s="347"/>
      <c r="DK146" s="347"/>
      <c r="DL146" s="347"/>
      <c r="DM146" s="347"/>
      <c r="DN146" s="347"/>
      <c r="DO146" s="347"/>
      <c r="DP146" s="347"/>
      <c r="DQ146" s="347"/>
      <c r="DR146" s="347"/>
      <c r="DS146" s="347"/>
      <c r="DT146" s="347"/>
      <c r="DU146" s="347"/>
    </row>
    <row r="147" spans="1:125" s="287" customFormat="1" ht="12.75" customHeight="1">
      <c r="A147" s="335"/>
      <c r="B147" s="334">
        <v>11</v>
      </c>
      <c r="C147" s="336" t="s">
        <v>169</v>
      </c>
      <c r="D147" s="337" t="s">
        <v>375</v>
      </c>
      <c r="E147" s="338">
        <v>1</v>
      </c>
      <c r="F147" s="338">
        <v>1</v>
      </c>
      <c r="G147" s="339">
        <v>0</v>
      </c>
      <c r="H147" s="340">
        <v>0</v>
      </c>
      <c r="I147" s="352" t="s">
        <v>3</v>
      </c>
      <c r="J147" s="353"/>
      <c r="K147" s="341">
        <v>12</v>
      </c>
      <c r="L147" s="342"/>
      <c r="M147" s="342"/>
      <c r="N147" s="341">
        <v>400</v>
      </c>
      <c r="O147" s="341"/>
      <c r="P147" s="341"/>
      <c r="Q147" s="279"/>
      <c r="R147" s="279"/>
      <c r="S147" s="354">
        <v>26</v>
      </c>
      <c r="T147" s="279">
        <v>1</v>
      </c>
      <c r="U147" s="279"/>
      <c r="V147" s="280">
        <v>26</v>
      </c>
      <c r="W147" s="343"/>
      <c r="X147" s="173">
        <v>26</v>
      </c>
      <c r="Y147" s="343"/>
      <c r="Z147" s="343"/>
      <c r="AA147" s="343"/>
      <c r="AB147" s="337"/>
      <c r="AC147" s="344"/>
      <c r="AD147" s="334">
        <v>8</v>
      </c>
      <c r="AE147" s="343">
        <v>12</v>
      </c>
      <c r="AF147" s="343">
        <v>26</v>
      </c>
      <c r="AG147" s="345" t="s">
        <v>376</v>
      </c>
      <c r="AH147" s="346">
        <v>5</v>
      </c>
      <c r="AI147" s="347"/>
      <c r="AJ147" s="347"/>
      <c r="AK147" s="347"/>
      <c r="AL147" s="347"/>
      <c r="AM147" s="348">
        <f>X147</f>
        <v>26</v>
      </c>
      <c r="AN147" s="347"/>
      <c r="AO147" s="347"/>
      <c r="AP147" s="348">
        <f>X147+AH147</f>
        <v>31</v>
      </c>
      <c r="AQ147" s="348">
        <f>X147</f>
        <v>26</v>
      </c>
      <c r="AR147" s="347"/>
      <c r="AS147" s="347"/>
      <c r="AT147" s="347"/>
      <c r="AU147" s="347"/>
      <c r="AV147" s="347"/>
      <c r="AW147" s="347"/>
      <c r="AX147" s="347"/>
      <c r="AY147" s="347"/>
      <c r="AZ147" s="347"/>
      <c r="BA147" s="347"/>
      <c r="BB147" s="347"/>
      <c r="BC147" s="347"/>
      <c r="BD147" s="348"/>
      <c r="BE147" s="347"/>
      <c r="BF147" s="347"/>
      <c r="BG147" s="347"/>
      <c r="BH147" s="348">
        <f>X147</f>
        <v>26</v>
      </c>
      <c r="BI147" s="348"/>
      <c r="BJ147" s="347"/>
      <c r="BK147" s="347"/>
      <c r="BL147" s="347"/>
      <c r="BM147" s="348">
        <f>X147</f>
        <v>26</v>
      </c>
      <c r="BN147" s="347"/>
      <c r="BO147" s="347"/>
      <c r="BP147" s="347"/>
      <c r="BQ147" s="348"/>
      <c r="BR147" s="347"/>
      <c r="BS147" s="347"/>
      <c r="BT147" s="347"/>
      <c r="BU147" s="347"/>
      <c r="BV147" s="347"/>
      <c r="BW147" s="347"/>
      <c r="BX147" s="348"/>
      <c r="BY147" s="347"/>
      <c r="BZ147" s="347"/>
      <c r="CA147" s="347"/>
      <c r="CB147" s="347"/>
      <c r="CC147" s="347"/>
      <c r="CD147" s="347"/>
      <c r="CE147" s="347"/>
      <c r="CF147" s="347"/>
      <c r="CG147" s="347"/>
      <c r="CH147" s="347"/>
      <c r="CI147" s="347"/>
      <c r="CJ147" s="347"/>
      <c r="CK147" s="348">
        <f>X147</f>
        <v>26</v>
      </c>
      <c r="CL147" s="347"/>
      <c r="CM147" s="347"/>
      <c r="CN147" s="347"/>
      <c r="CO147" s="347"/>
      <c r="CP147" s="347"/>
      <c r="CQ147" s="347"/>
      <c r="CR147" s="347"/>
      <c r="CS147" s="347"/>
      <c r="CT147" s="347"/>
      <c r="CU147" s="348">
        <f>X147</f>
        <v>26</v>
      </c>
      <c r="CV147" s="347"/>
      <c r="CW147" s="348">
        <f>X147</f>
        <v>26</v>
      </c>
      <c r="CX147" s="347"/>
      <c r="CY147" s="347"/>
      <c r="CZ147" s="347"/>
      <c r="DA147" s="347"/>
      <c r="DB147" s="347"/>
      <c r="DC147" s="347"/>
      <c r="DD147" s="347"/>
      <c r="DE147" s="347"/>
      <c r="DF147" s="347"/>
      <c r="DG147" s="347"/>
      <c r="DH147" s="347"/>
      <c r="DI147" s="347"/>
      <c r="DJ147" s="347"/>
      <c r="DK147" s="347"/>
      <c r="DL147" s="347"/>
      <c r="DM147" s="347"/>
      <c r="DN147" s="347"/>
      <c r="DO147" s="347"/>
      <c r="DP147" s="347"/>
      <c r="DQ147" s="347"/>
      <c r="DR147" s="347"/>
      <c r="DS147" s="347"/>
      <c r="DT147" s="347"/>
      <c r="DU147" s="347"/>
    </row>
    <row r="148" spans="1:125" s="287" customFormat="1" ht="12.75" customHeight="1">
      <c r="A148" s="335"/>
      <c r="B148" s="334">
        <v>11</v>
      </c>
      <c r="C148" s="336" t="s">
        <v>171</v>
      </c>
      <c r="D148" s="337" t="s">
        <v>395</v>
      </c>
      <c r="E148" s="338">
        <v>1</v>
      </c>
      <c r="F148" s="338">
        <v>1</v>
      </c>
      <c r="G148" s="339">
        <v>1</v>
      </c>
      <c r="H148" s="340">
        <v>0</v>
      </c>
      <c r="I148" s="352" t="s">
        <v>3</v>
      </c>
      <c r="J148" s="353" t="s">
        <v>6</v>
      </c>
      <c r="K148" s="341">
        <v>22.4</v>
      </c>
      <c r="L148" s="342"/>
      <c r="M148" s="342"/>
      <c r="N148" s="341">
        <v>851</v>
      </c>
      <c r="O148" s="341"/>
      <c r="P148" s="341"/>
      <c r="Q148" s="279"/>
      <c r="R148" s="279"/>
      <c r="S148" s="354">
        <v>50.6</v>
      </c>
      <c r="T148" s="279"/>
      <c r="U148" s="279">
        <v>1.2</v>
      </c>
      <c r="V148" s="280">
        <v>60.7</v>
      </c>
      <c r="W148" s="343"/>
      <c r="X148" s="173">
        <v>60.7</v>
      </c>
      <c r="Y148" s="343"/>
      <c r="Z148" s="343"/>
      <c r="AA148" s="343"/>
      <c r="AB148" s="337"/>
      <c r="AC148" s="344"/>
      <c r="AD148" s="334">
        <v>1</v>
      </c>
      <c r="AE148" s="343">
        <v>3</v>
      </c>
      <c r="AF148" s="343">
        <v>50.6</v>
      </c>
      <c r="AG148" s="345" t="s">
        <v>192</v>
      </c>
      <c r="AH148" s="346">
        <v>0</v>
      </c>
      <c r="AI148" s="347"/>
      <c r="AJ148" s="347"/>
      <c r="AK148" s="347"/>
      <c r="AL148" s="347"/>
      <c r="AM148" s="347"/>
      <c r="AN148" s="347"/>
      <c r="AO148" s="347"/>
      <c r="AP148" s="347"/>
      <c r="AQ148" s="347"/>
      <c r="AR148" s="347"/>
      <c r="AS148" s="347"/>
      <c r="AT148" s="347"/>
      <c r="AU148" s="347"/>
      <c r="AV148" s="347"/>
      <c r="AW148" s="347"/>
      <c r="AX148" s="347"/>
      <c r="AY148" s="347"/>
      <c r="AZ148" s="347"/>
      <c r="BA148" s="347"/>
      <c r="BB148" s="347"/>
      <c r="BC148" s="347"/>
      <c r="BD148" s="348">
        <f>X148</f>
        <v>60.7</v>
      </c>
      <c r="BE148" s="347"/>
      <c r="BF148" s="347"/>
      <c r="BG148" s="347"/>
      <c r="BH148" s="347"/>
      <c r="BI148" s="348"/>
      <c r="BJ148" s="347"/>
      <c r="BK148" s="347"/>
      <c r="BL148" s="347"/>
      <c r="BM148" s="347"/>
      <c r="BN148" s="347"/>
      <c r="BO148" s="347"/>
      <c r="BP148" s="347"/>
      <c r="BQ148" s="348"/>
      <c r="BR148" s="347"/>
      <c r="BS148" s="347"/>
      <c r="BT148" s="347"/>
      <c r="BU148" s="347"/>
      <c r="BV148" s="347"/>
      <c r="BW148" s="347"/>
      <c r="BX148" s="348"/>
      <c r="BY148" s="347"/>
      <c r="BZ148" s="347"/>
      <c r="CA148" s="347"/>
      <c r="CB148" s="347"/>
      <c r="CC148" s="347"/>
      <c r="CD148" s="347"/>
      <c r="CE148" s="347"/>
      <c r="CF148" s="347"/>
      <c r="CG148" s="347"/>
      <c r="CH148" s="347"/>
      <c r="CI148" s="347"/>
      <c r="CJ148" s="347"/>
      <c r="CK148" s="347"/>
      <c r="CL148" s="347"/>
      <c r="CM148" s="347"/>
      <c r="CN148" s="347"/>
      <c r="CO148" s="347"/>
      <c r="CP148" s="347"/>
      <c r="CQ148" s="347"/>
      <c r="CR148" s="347"/>
      <c r="CS148" s="347"/>
      <c r="CT148" s="347"/>
      <c r="CU148" s="347"/>
      <c r="CV148" s="347"/>
      <c r="CW148" s="347"/>
      <c r="CX148" s="347"/>
      <c r="CY148" s="347"/>
      <c r="CZ148" s="347"/>
      <c r="DA148" s="347"/>
      <c r="DB148" s="347"/>
      <c r="DC148" s="347"/>
      <c r="DD148" s="347"/>
      <c r="DE148" s="347"/>
      <c r="DF148" s="347"/>
      <c r="DG148" s="347"/>
      <c r="DH148" s="347"/>
      <c r="DI148" s="347"/>
      <c r="DJ148" s="347"/>
      <c r="DK148" s="347"/>
      <c r="DL148" s="347"/>
      <c r="DM148" s="347"/>
      <c r="DN148" s="347"/>
      <c r="DO148" s="347"/>
      <c r="DP148" s="347"/>
      <c r="DQ148" s="347"/>
      <c r="DR148" s="347"/>
      <c r="DS148" s="347"/>
      <c r="DT148" s="347"/>
      <c r="DU148" s="347"/>
    </row>
    <row r="149" spans="1:125" s="315" customFormat="1" ht="12.75" customHeight="1">
      <c r="A149" s="318"/>
      <c r="B149" s="295"/>
      <c r="C149" s="319"/>
      <c r="D149" s="320"/>
      <c r="E149" s="321"/>
      <c r="F149" s="321"/>
      <c r="G149" s="322"/>
      <c r="H149" s="323"/>
      <c r="I149" s="349"/>
      <c r="J149" s="350"/>
      <c r="K149" s="324"/>
      <c r="L149" s="325"/>
      <c r="M149" s="325"/>
      <c r="N149" s="324"/>
      <c r="O149" s="324"/>
      <c r="P149" s="324"/>
      <c r="Q149" s="307"/>
      <c r="R149" s="307"/>
      <c r="S149" s="351"/>
      <c r="T149" s="307"/>
      <c r="U149" s="307"/>
      <c r="V149" s="308"/>
      <c r="W149" s="326"/>
      <c r="X149" s="310"/>
      <c r="Y149" s="326"/>
      <c r="Z149" s="326"/>
      <c r="AA149" s="326"/>
      <c r="AB149" s="320"/>
      <c r="AC149" s="327"/>
      <c r="AD149" s="295"/>
      <c r="AE149" s="326"/>
      <c r="AF149" s="326"/>
      <c r="AG149" s="328"/>
      <c r="AH149" s="329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  <c r="BB149" s="330"/>
      <c r="BC149" s="330"/>
      <c r="BD149" s="331"/>
      <c r="BE149" s="330"/>
      <c r="BF149" s="330"/>
      <c r="BG149" s="330"/>
      <c r="BH149" s="330"/>
      <c r="BI149" s="331"/>
      <c r="BJ149" s="330"/>
      <c r="BK149" s="330"/>
      <c r="BL149" s="330"/>
      <c r="BM149" s="330"/>
      <c r="BN149" s="330"/>
      <c r="BO149" s="330"/>
      <c r="BP149" s="330"/>
      <c r="BQ149" s="331"/>
      <c r="BR149" s="330"/>
      <c r="BS149" s="330"/>
      <c r="BT149" s="330"/>
      <c r="BU149" s="330"/>
      <c r="BV149" s="330"/>
      <c r="BW149" s="330"/>
      <c r="BX149" s="331"/>
      <c r="BY149" s="330"/>
      <c r="BZ149" s="330"/>
      <c r="CA149" s="330"/>
      <c r="CB149" s="330"/>
      <c r="CC149" s="330"/>
      <c r="CD149" s="330"/>
      <c r="CE149" s="330"/>
      <c r="CF149" s="330"/>
      <c r="CG149" s="330"/>
      <c r="CH149" s="330"/>
      <c r="CI149" s="330"/>
      <c r="CJ149" s="330"/>
      <c r="CK149" s="330"/>
      <c r="CL149" s="330"/>
      <c r="CM149" s="330"/>
      <c r="CN149" s="330"/>
      <c r="CO149" s="330"/>
      <c r="CP149" s="330"/>
      <c r="CQ149" s="330"/>
      <c r="CR149" s="330"/>
      <c r="CS149" s="330"/>
      <c r="CT149" s="330"/>
      <c r="CU149" s="330"/>
      <c r="CV149" s="330"/>
      <c r="CW149" s="330"/>
      <c r="CX149" s="330"/>
      <c r="CY149" s="330"/>
      <c r="CZ149" s="330"/>
      <c r="DA149" s="330"/>
      <c r="DB149" s="330"/>
      <c r="DC149" s="330"/>
      <c r="DD149" s="330"/>
      <c r="DE149" s="330"/>
      <c r="DF149" s="330"/>
      <c r="DG149" s="330"/>
      <c r="DH149" s="330"/>
      <c r="DI149" s="330"/>
      <c r="DJ149" s="330"/>
      <c r="DK149" s="330"/>
      <c r="DL149" s="330"/>
      <c r="DM149" s="330"/>
      <c r="DN149" s="330"/>
      <c r="DO149" s="330"/>
      <c r="DP149" s="330"/>
      <c r="DQ149" s="330"/>
      <c r="DR149" s="330"/>
      <c r="DS149" s="330"/>
      <c r="DT149" s="330"/>
      <c r="DU149" s="330"/>
    </row>
    <row r="150" spans="1:125" s="315" customFormat="1" ht="12.75" customHeight="1">
      <c r="A150" s="318"/>
      <c r="B150" s="295"/>
      <c r="C150" s="319"/>
      <c r="D150" s="320"/>
      <c r="E150" s="321"/>
      <c r="F150" s="321"/>
      <c r="G150" s="322"/>
      <c r="H150" s="323"/>
      <c r="I150" s="349"/>
      <c r="J150" s="350"/>
      <c r="K150" s="324"/>
      <c r="L150" s="325"/>
      <c r="M150" s="325"/>
      <c r="N150" s="324"/>
      <c r="O150" s="324"/>
      <c r="P150" s="324"/>
      <c r="Q150" s="307"/>
      <c r="R150" s="307"/>
      <c r="S150" s="351"/>
      <c r="T150" s="307"/>
      <c r="U150" s="307"/>
      <c r="V150" s="308"/>
      <c r="W150" s="326"/>
      <c r="X150" s="310"/>
      <c r="Y150" s="326"/>
      <c r="Z150" s="326"/>
      <c r="AA150" s="326"/>
      <c r="AB150" s="320"/>
      <c r="AC150" s="327"/>
      <c r="AD150" s="295"/>
      <c r="AE150" s="326"/>
      <c r="AF150" s="326"/>
      <c r="AG150" s="328"/>
      <c r="AH150" s="329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1"/>
      <c r="BE150" s="330"/>
      <c r="BF150" s="330"/>
      <c r="BG150" s="330"/>
      <c r="BH150" s="330"/>
      <c r="BI150" s="331"/>
      <c r="BJ150" s="330"/>
      <c r="BK150" s="330"/>
      <c r="BL150" s="330"/>
      <c r="BM150" s="330"/>
      <c r="BN150" s="330"/>
      <c r="BO150" s="330"/>
      <c r="BP150" s="330"/>
      <c r="BQ150" s="331"/>
      <c r="BR150" s="330"/>
      <c r="BS150" s="330"/>
      <c r="BT150" s="330"/>
      <c r="BU150" s="330"/>
      <c r="BV150" s="330"/>
      <c r="BW150" s="330"/>
      <c r="BX150" s="331"/>
      <c r="BY150" s="330"/>
      <c r="BZ150" s="330"/>
      <c r="CA150" s="330"/>
      <c r="CB150" s="330"/>
      <c r="CC150" s="330"/>
      <c r="CD150" s="330"/>
      <c r="CE150" s="330"/>
      <c r="CF150" s="330"/>
      <c r="CG150" s="330"/>
      <c r="CH150" s="330"/>
      <c r="CI150" s="330"/>
      <c r="CJ150" s="330"/>
      <c r="CK150" s="330"/>
      <c r="CL150" s="330"/>
      <c r="CM150" s="330"/>
      <c r="CN150" s="330"/>
      <c r="CO150" s="330"/>
      <c r="CP150" s="330"/>
      <c r="CQ150" s="330"/>
      <c r="CR150" s="330"/>
      <c r="CS150" s="330"/>
      <c r="CT150" s="330"/>
      <c r="CU150" s="330"/>
      <c r="CV150" s="330"/>
      <c r="CW150" s="330"/>
      <c r="CX150" s="330"/>
      <c r="CY150" s="330"/>
      <c r="CZ150" s="330"/>
      <c r="DA150" s="330"/>
      <c r="DB150" s="330"/>
      <c r="DC150" s="330"/>
      <c r="DD150" s="330"/>
      <c r="DE150" s="330"/>
      <c r="DF150" s="330"/>
      <c r="DG150" s="330"/>
      <c r="DH150" s="330"/>
      <c r="DI150" s="330"/>
      <c r="DJ150" s="330"/>
      <c r="DK150" s="330"/>
      <c r="DL150" s="330"/>
      <c r="DM150" s="330"/>
      <c r="DN150" s="330"/>
      <c r="DO150" s="330"/>
      <c r="DP150" s="330"/>
      <c r="DQ150" s="330"/>
      <c r="DR150" s="330"/>
      <c r="DS150" s="330"/>
      <c r="DT150" s="330"/>
      <c r="DU150" s="330"/>
    </row>
    <row r="151" spans="1:125" s="315" customFormat="1" ht="12.75" customHeight="1">
      <c r="A151" s="318"/>
      <c r="B151" s="295"/>
      <c r="C151" s="319"/>
      <c r="D151" s="320"/>
      <c r="E151" s="321"/>
      <c r="F151" s="321"/>
      <c r="G151" s="322"/>
      <c r="H151" s="323"/>
      <c r="I151" s="349"/>
      <c r="J151" s="350"/>
      <c r="K151" s="324"/>
      <c r="L151" s="325"/>
      <c r="M151" s="325"/>
      <c r="N151" s="324"/>
      <c r="O151" s="324"/>
      <c r="P151" s="324"/>
      <c r="Q151" s="307"/>
      <c r="R151" s="307"/>
      <c r="S151" s="351"/>
      <c r="T151" s="307"/>
      <c r="U151" s="307"/>
      <c r="V151" s="308"/>
      <c r="W151" s="326"/>
      <c r="X151" s="310"/>
      <c r="Y151" s="326"/>
      <c r="Z151" s="326"/>
      <c r="AA151" s="326"/>
      <c r="AB151" s="320"/>
      <c r="AC151" s="327"/>
      <c r="AD151" s="295"/>
      <c r="AE151" s="326"/>
      <c r="AF151" s="326"/>
      <c r="AG151" s="328"/>
      <c r="AH151" s="329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330"/>
      <c r="BD151" s="331"/>
      <c r="BE151" s="330"/>
      <c r="BF151" s="330"/>
      <c r="BG151" s="330"/>
      <c r="BH151" s="330"/>
      <c r="BI151" s="330"/>
      <c r="BJ151" s="330"/>
      <c r="BK151" s="330"/>
      <c r="BL151" s="330"/>
      <c r="BM151" s="330"/>
      <c r="BN151" s="330"/>
      <c r="BO151" s="330"/>
      <c r="BP151" s="330"/>
      <c r="BQ151" s="331"/>
      <c r="BR151" s="330"/>
      <c r="BS151" s="330"/>
      <c r="BT151" s="330"/>
      <c r="BU151" s="330"/>
      <c r="BV151" s="330"/>
      <c r="BW151" s="330"/>
      <c r="BX151" s="331"/>
      <c r="BY151" s="330"/>
      <c r="BZ151" s="330"/>
      <c r="CA151" s="330"/>
      <c r="CB151" s="330"/>
      <c r="CC151" s="330"/>
      <c r="CD151" s="330"/>
      <c r="CE151" s="330"/>
      <c r="CF151" s="330"/>
      <c r="CG151" s="330"/>
      <c r="CH151" s="330"/>
      <c r="CI151" s="330"/>
      <c r="CJ151" s="330"/>
      <c r="CK151" s="330"/>
      <c r="CL151" s="330"/>
      <c r="CM151" s="330"/>
      <c r="CN151" s="330"/>
      <c r="CO151" s="330"/>
      <c r="CP151" s="330"/>
      <c r="CQ151" s="330"/>
      <c r="CR151" s="330"/>
      <c r="CS151" s="330"/>
      <c r="CT151" s="330"/>
      <c r="CU151" s="330"/>
      <c r="CV151" s="330"/>
      <c r="CW151" s="330"/>
      <c r="CX151" s="330"/>
      <c r="CY151" s="330"/>
      <c r="CZ151" s="330"/>
      <c r="DA151" s="330"/>
      <c r="DB151" s="330"/>
      <c r="DC151" s="330"/>
      <c r="DD151" s="330"/>
      <c r="DE151" s="330"/>
      <c r="DF151" s="330"/>
      <c r="DG151" s="330"/>
      <c r="DH151" s="330"/>
      <c r="DI151" s="330"/>
      <c r="DJ151" s="330"/>
      <c r="DK151" s="330"/>
      <c r="DL151" s="330"/>
      <c r="DM151" s="330"/>
      <c r="DN151" s="330"/>
      <c r="DO151" s="330"/>
      <c r="DP151" s="330"/>
      <c r="DQ151" s="330"/>
      <c r="DR151" s="330"/>
      <c r="DS151" s="330"/>
      <c r="DT151" s="330"/>
      <c r="DU151" s="330"/>
    </row>
    <row r="152" spans="1:125" s="130" customFormat="1" ht="12.75" customHeight="1">
      <c r="A152" s="253"/>
      <c r="B152" s="254"/>
      <c r="C152" s="255"/>
      <c r="D152" s="256"/>
      <c r="E152" s="257"/>
      <c r="F152" s="257"/>
      <c r="G152" s="258"/>
      <c r="H152" s="259"/>
      <c r="I152" s="125"/>
      <c r="J152" s="126"/>
      <c r="K152" s="260"/>
      <c r="L152" s="261"/>
      <c r="M152" s="261"/>
      <c r="N152" s="260"/>
      <c r="O152" s="260"/>
      <c r="P152" s="260"/>
      <c r="Q152" s="128"/>
      <c r="R152" s="128"/>
      <c r="S152" s="129"/>
      <c r="T152" s="128"/>
      <c r="U152" s="128"/>
      <c r="V152" s="129"/>
      <c r="W152" s="262"/>
      <c r="X152" s="173"/>
      <c r="Y152" s="262"/>
      <c r="Z152" s="262"/>
      <c r="AA152" s="262"/>
      <c r="AB152" s="256"/>
      <c r="AC152" s="263"/>
      <c r="AD152" s="254"/>
      <c r="AE152" s="262"/>
      <c r="AF152" s="262"/>
      <c r="AG152" s="264"/>
      <c r="AH152" s="265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6"/>
      <c r="AZ152" s="266"/>
      <c r="BA152" s="266"/>
      <c r="BB152" s="266"/>
      <c r="BC152" s="266"/>
      <c r="BD152" s="266"/>
      <c r="BE152" s="266"/>
      <c r="BF152" s="266"/>
      <c r="BG152" s="266"/>
      <c r="BH152" s="266"/>
      <c r="BI152" s="266"/>
      <c r="BJ152" s="266"/>
      <c r="BK152" s="266"/>
      <c r="BL152" s="266"/>
      <c r="BM152" s="266"/>
      <c r="BN152" s="266"/>
      <c r="BO152" s="266"/>
      <c r="BP152" s="266"/>
      <c r="BQ152" s="266"/>
      <c r="BR152" s="266"/>
      <c r="BS152" s="266"/>
      <c r="BT152" s="266"/>
      <c r="BU152" s="266"/>
      <c r="BV152" s="266"/>
      <c r="BW152" s="266"/>
      <c r="BX152" s="266"/>
      <c r="BY152" s="266"/>
      <c r="BZ152" s="266"/>
      <c r="CA152" s="266"/>
      <c r="CB152" s="266"/>
      <c r="CC152" s="266"/>
      <c r="CD152" s="266"/>
      <c r="CE152" s="266"/>
      <c r="CF152" s="266"/>
      <c r="CG152" s="266"/>
      <c r="CH152" s="266"/>
      <c r="CI152" s="266"/>
      <c r="CJ152" s="266"/>
      <c r="CK152" s="266"/>
      <c r="CL152" s="266"/>
      <c r="CM152" s="266"/>
      <c r="CN152" s="266"/>
      <c r="CO152" s="266"/>
      <c r="CP152" s="266"/>
      <c r="CQ152" s="266"/>
      <c r="CR152" s="266"/>
      <c r="CS152" s="266"/>
      <c r="CT152" s="266"/>
      <c r="CU152" s="266"/>
      <c r="CV152" s="266"/>
      <c r="CW152" s="266"/>
      <c r="CX152" s="266"/>
      <c r="CY152" s="266"/>
      <c r="CZ152" s="266"/>
      <c r="DA152" s="266"/>
      <c r="DB152" s="266"/>
      <c r="DC152" s="266"/>
      <c r="DD152" s="266"/>
      <c r="DE152" s="266"/>
      <c r="DF152" s="266"/>
      <c r="DG152" s="266"/>
      <c r="DH152" s="266"/>
      <c r="DI152" s="266"/>
      <c r="DJ152" s="266"/>
      <c r="DK152" s="266"/>
      <c r="DL152" s="266"/>
      <c r="DM152" s="266"/>
      <c r="DN152" s="266"/>
      <c r="DO152" s="266"/>
      <c r="DP152" s="266"/>
      <c r="DQ152" s="266"/>
      <c r="DR152" s="266"/>
      <c r="DS152" s="266"/>
      <c r="DT152" s="266"/>
      <c r="DU152" s="266"/>
    </row>
    <row r="153" spans="1:125" s="315" customFormat="1" ht="20.25" customHeight="1" thickBot="1">
      <c r="A153" s="296"/>
      <c r="B153" s="297"/>
      <c r="C153" s="298"/>
      <c r="D153" s="299"/>
      <c r="E153" s="300"/>
      <c r="F153" s="300">
        <v>0</v>
      </c>
      <c r="G153" s="301">
        <v>0</v>
      </c>
      <c r="H153" s="302">
        <v>0</v>
      </c>
      <c r="I153" s="303">
        <f>CONCATENATE(segédtábla!H74)</f>
      </c>
      <c r="J153" s="304">
        <f>CONCATENATE(segédtábla!I74,"",segédtábla!J74)</f>
      </c>
      <c r="K153" s="305"/>
      <c r="L153" s="306"/>
      <c r="M153" s="306"/>
      <c r="N153" s="305"/>
      <c r="O153" s="305"/>
      <c r="P153" s="305"/>
      <c r="Q153" s="307"/>
      <c r="R153" s="307"/>
      <c r="S153" s="308">
        <f>SUM(segédtábla!U59)</f>
        <v>0</v>
      </c>
      <c r="T153" s="307" t="str">
        <f>(CONCATENATE(segédtábla!V59))</f>
        <v>1</v>
      </c>
      <c r="U153" s="307">
        <f>(CONCATENATE(segédtábla!W59))</f>
      </c>
      <c r="V153" s="308">
        <f>SUM(segédtábla!X59)</f>
        <v>0</v>
      </c>
      <c r="W153" s="309"/>
      <c r="X153" s="310">
        <f>SUM(segédtábla!Z59)</f>
        <v>0</v>
      </c>
      <c r="Y153" s="309"/>
      <c r="Z153" s="309"/>
      <c r="AA153" s="309"/>
      <c r="AB153" s="299"/>
      <c r="AC153" s="311"/>
      <c r="AD153" s="297"/>
      <c r="AE153" s="309"/>
      <c r="AF153" s="309"/>
      <c r="AG153" s="312"/>
      <c r="AH153" s="313"/>
      <c r="AI153" s="314"/>
      <c r="AJ153" s="314"/>
      <c r="AK153" s="314"/>
      <c r="AL153" s="314"/>
      <c r="AM153" s="314"/>
      <c r="AN153" s="314"/>
      <c r="AO153" s="314"/>
      <c r="AP153" s="314"/>
      <c r="AQ153" s="314"/>
      <c r="AR153" s="314"/>
      <c r="AS153" s="314"/>
      <c r="AT153" s="314"/>
      <c r="AU153" s="314"/>
      <c r="AV153" s="314"/>
      <c r="AW153" s="314"/>
      <c r="AX153" s="314"/>
      <c r="AY153" s="314"/>
      <c r="AZ153" s="314"/>
      <c r="BA153" s="314"/>
      <c r="BB153" s="314"/>
      <c r="BC153" s="314"/>
      <c r="BD153" s="314"/>
      <c r="BE153" s="314"/>
      <c r="BF153" s="314"/>
      <c r="BG153" s="314"/>
      <c r="BH153" s="314"/>
      <c r="BI153" s="314"/>
      <c r="BJ153" s="314"/>
      <c r="BK153" s="314"/>
      <c r="BL153" s="314"/>
      <c r="BM153" s="314"/>
      <c r="BN153" s="314"/>
      <c r="BO153" s="314"/>
      <c r="BP153" s="314"/>
      <c r="BQ153" s="314"/>
      <c r="BR153" s="314"/>
      <c r="BS153" s="314"/>
      <c r="BT153" s="314"/>
      <c r="BU153" s="314"/>
      <c r="BV153" s="314"/>
      <c r="BW153" s="314"/>
      <c r="BX153" s="314"/>
      <c r="BY153" s="314"/>
      <c r="BZ153" s="314"/>
      <c r="CA153" s="314"/>
      <c r="CB153" s="314"/>
      <c r="CC153" s="314"/>
      <c r="CD153" s="314"/>
      <c r="CE153" s="314"/>
      <c r="CF153" s="314"/>
      <c r="CG153" s="314"/>
      <c r="CH153" s="314"/>
      <c r="CI153" s="314"/>
      <c r="CJ153" s="314"/>
      <c r="CK153" s="314"/>
      <c r="CL153" s="314"/>
      <c r="CM153" s="314"/>
      <c r="CN153" s="314"/>
      <c r="CO153" s="314"/>
      <c r="CP153" s="314"/>
      <c r="CQ153" s="314"/>
      <c r="CR153" s="314"/>
      <c r="CS153" s="314"/>
      <c r="CT153" s="314"/>
      <c r="CU153" s="314"/>
      <c r="CV153" s="314"/>
      <c r="CW153" s="314"/>
      <c r="CX153" s="314"/>
      <c r="CY153" s="314"/>
      <c r="CZ153" s="314"/>
      <c r="DA153" s="314"/>
      <c r="DB153" s="314"/>
      <c r="DC153" s="314"/>
      <c r="DD153" s="314"/>
      <c r="DE153" s="314"/>
      <c r="DF153" s="314"/>
      <c r="DG153" s="314"/>
      <c r="DH153" s="314"/>
      <c r="DI153" s="314"/>
      <c r="DJ153" s="314"/>
      <c r="DK153" s="314"/>
      <c r="DL153" s="314"/>
      <c r="DM153" s="314"/>
      <c r="DN153" s="314"/>
      <c r="DO153" s="314"/>
      <c r="DP153" s="314"/>
      <c r="DQ153" s="314"/>
      <c r="DR153" s="314"/>
      <c r="DS153" s="314"/>
      <c r="DT153" s="314"/>
      <c r="DU153" s="314"/>
    </row>
    <row r="154" spans="1:125" s="119" customFormat="1" ht="33.75" customHeight="1" thickBot="1">
      <c r="A154" s="146"/>
      <c r="B154" s="147"/>
      <c r="C154" s="148"/>
      <c r="D154" s="149" t="s">
        <v>61</v>
      </c>
      <c r="E154" s="150"/>
      <c r="F154" s="151"/>
      <c r="G154" s="152"/>
      <c r="H154" s="153"/>
      <c r="I154" s="154"/>
      <c r="J154" s="155"/>
      <c r="K154" s="156">
        <f>SUM(K3:K153)</f>
        <v>4280.179999999999</v>
      </c>
      <c r="L154" s="156"/>
      <c r="M154" s="156"/>
      <c r="N154" s="157">
        <f>SUM(N3:N153)</f>
        <v>85570</v>
      </c>
      <c r="O154" s="157">
        <f>SUM(O3:O153)</f>
        <v>13850</v>
      </c>
      <c r="P154" s="157">
        <f>SUM(P3:P153)</f>
        <v>147.3</v>
      </c>
      <c r="Q154" s="157"/>
      <c r="R154" s="158"/>
      <c r="S154" s="333">
        <f>SUM(S3:S153)</f>
        <v>7914.205000000001</v>
      </c>
      <c r="T154" s="149"/>
      <c r="U154" s="149"/>
      <c r="V154" s="162">
        <f>SUM(V3:V153)</f>
        <v>8651.393999999998</v>
      </c>
      <c r="W154" s="149"/>
      <c r="X154" s="174">
        <f>SUM(X3:X153)</f>
        <v>9027.404</v>
      </c>
      <c r="Y154" s="149"/>
      <c r="Z154" s="149"/>
      <c r="AA154" s="149"/>
      <c r="AB154" s="148"/>
      <c r="AC154" s="159"/>
      <c r="AD154" s="147"/>
      <c r="AE154" s="148"/>
      <c r="AF154" s="148"/>
      <c r="AG154" s="171" t="s">
        <v>303</v>
      </c>
      <c r="AH154" s="166"/>
      <c r="AI154" s="176">
        <f aca="true" t="shared" si="13" ref="AI154:BO154">SUM(AI3:AI153)</f>
        <v>535</v>
      </c>
      <c r="AJ154" s="176">
        <f t="shared" si="13"/>
        <v>346</v>
      </c>
      <c r="AK154" s="176">
        <f t="shared" si="13"/>
        <v>36.5</v>
      </c>
      <c r="AL154" s="176">
        <f t="shared" si="13"/>
        <v>225.5</v>
      </c>
      <c r="AM154" s="176">
        <f t="shared" si="13"/>
        <v>2162.9</v>
      </c>
      <c r="AN154" s="176">
        <f t="shared" si="13"/>
        <v>29</v>
      </c>
      <c r="AO154" s="176">
        <f t="shared" si="13"/>
        <v>439.6</v>
      </c>
      <c r="AP154" s="176">
        <f t="shared" si="13"/>
        <v>153.8</v>
      </c>
      <c r="AQ154" s="176">
        <f t="shared" si="13"/>
        <v>2638.641</v>
      </c>
      <c r="AR154" s="176">
        <f t="shared" si="13"/>
        <v>0</v>
      </c>
      <c r="AS154" s="176">
        <f t="shared" si="13"/>
        <v>70.5</v>
      </c>
      <c r="AT154" s="176">
        <f t="shared" si="13"/>
        <v>36.5</v>
      </c>
      <c r="AU154" s="176">
        <f t="shared" si="13"/>
        <v>23.1</v>
      </c>
      <c r="AV154" s="176">
        <f t="shared" si="13"/>
        <v>771</v>
      </c>
      <c r="AW154" s="176">
        <f t="shared" si="13"/>
        <v>771</v>
      </c>
      <c r="AX154" s="176">
        <f t="shared" si="13"/>
        <v>93.05</v>
      </c>
      <c r="AY154" s="176">
        <f t="shared" si="13"/>
        <v>320.89099999999996</v>
      </c>
      <c r="AZ154" s="176">
        <f t="shared" si="13"/>
        <v>36.5</v>
      </c>
      <c r="BA154" s="176">
        <f t="shared" si="13"/>
        <v>0</v>
      </c>
      <c r="BB154" s="176">
        <f t="shared" si="13"/>
        <v>29</v>
      </c>
      <c r="BC154" s="176">
        <f t="shared" si="13"/>
        <v>49</v>
      </c>
      <c r="BD154" s="176">
        <f t="shared" si="13"/>
        <v>1820.8300000000002</v>
      </c>
      <c r="BE154" s="176">
        <f t="shared" si="13"/>
        <v>1278.5</v>
      </c>
      <c r="BF154" s="176">
        <f t="shared" si="13"/>
        <v>471.95</v>
      </c>
      <c r="BG154" s="176">
        <f t="shared" si="13"/>
        <v>305.75</v>
      </c>
      <c r="BH154" s="176">
        <f t="shared" si="13"/>
        <v>114.75</v>
      </c>
      <c r="BI154" s="176">
        <f t="shared" si="13"/>
        <v>2915.3940000000002</v>
      </c>
      <c r="BJ154" s="176">
        <f t="shared" si="13"/>
        <v>791.9</v>
      </c>
      <c r="BK154" s="176">
        <f t="shared" si="13"/>
        <v>894.2</v>
      </c>
      <c r="BL154" s="176">
        <f t="shared" si="13"/>
        <v>110.5</v>
      </c>
      <c r="BM154" s="176">
        <f t="shared" si="13"/>
        <v>134.6</v>
      </c>
      <c r="BN154" s="176">
        <f t="shared" si="13"/>
        <v>189</v>
      </c>
      <c r="BO154" s="176">
        <f t="shared" si="13"/>
        <v>189.09000000000003</v>
      </c>
      <c r="BP154" s="176">
        <f aca="true" t="shared" si="14" ref="BP154:CY154">SUM(BP3:BP153)</f>
        <v>266.37</v>
      </c>
      <c r="BQ154" s="176">
        <f t="shared" si="14"/>
        <v>1411.4999999999998</v>
      </c>
      <c r="BR154" s="176">
        <f t="shared" si="14"/>
        <v>0</v>
      </c>
      <c r="BS154" s="176">
        <f t="shared" si="14"/>
        <v>346</v>
      </c>
      <c r="BT154" s="176">
        <f t="shared" si="14"/>
        <v>24.200000000000003</v>
      </c>
      <c r="BU154" s="176">
        <f t="shared" si="14"/>
        <v>382.5</v>
      </c>
      <c r="BV154" s="176">
        <f t="shared" si="14"/>
        <v>449.8</v>
      </c>
      <c r="BW154" s="176">
        <f t="shared" si="14"/>
        <v>1442.7</v>
      </c>
      <c r="BX154" s="176">
        <f t="shared" si="14"/>
        <v>1435.7</v>
      </c>
      <c r="BY154" s="176">
        <f t="shared" si="14"/>
        <v>1278.5</v>
      </c>
      <c r="BZ154" s="176">
        <f t="shared" si="14"/>
        <v>0</v>
      </c>
      <c r="CA154" s="176">
        <f t="shared" si="14"/>
        <v>952.2</v>
      </c>
      <c r="CB154" s="176">
        <f t="shared" si="14"/>
        <v>255.65</v>
      </c>
      <c r="CC154" s="176">
        <f t="shared" si="14"/>
        <v>45.650000000000006</v>
      </c>
      <c r="CD154" s="176">
        <f t="shared" si="14"/>
        <v>1411.7</v>
      </c>
      <c r="CE154" s="176">
        <f t="shared" si="14"/>
        <v>463</v>
      </c>
      <c r="CF154" s="176">
        <f t="shared" si="14"/>
        <v>563.6</v>
      </c>
      <c r="CG154" s="176">
        <f t="shared" si="14"/>
        <v>237.24099999999999</v>
      </c>
      <c r="CH154" s="176">
        <f t="shared" si="14"/>
        <v>311.06</v>
      </c>
      <c r="CI154" s="176">
        <f t="shared" si="14"/>
        <v>23.1</v>
      </c>
      <c r="CJ154" s="176">
        <f t="shared" si="14"/>
        <v>24.8</v>
      </c>
      <c r="CK154" s="176">
        <f t="shared" si="14"/>
        <v>548.7</v>
      </c>
      <c r="CL154" s="176">
        <f t="shared" si="14"/>
        <v>569</v>
      </c>
      <c r="CM154" s="176">
        <f t="shared" si="14"/>
        <v>154.7</v>
      </c>
      <c r="CN154" s="176">
        <f t="shared" si="14"/>
        <v>117</v>
      </c>
      <c r="CO154" s="176">
        <f t="shared" si="14"/>
        <v>141.2</v>
      </c>
      <c r="CP154" s="176">
        <f t="shared" si="14"/>
        <v>99.1</v>
      </c>
      <c r="CQ154" s="176">
        <f t="shared" si="14"/>
        <v>463</v>
      </c>
      <c r="CR154" s="176">
        <f t="shared" si="14"/>
        <v>659.3</v>
      </c>
      <c r="CS154" s="176">
        <f t="shared" si="14"/>
        <v>580.85</v>
      </c>
      <c r="CT154" s="176">
        <f t="shared" si="14"/>
        <v>694.35</v>
      </c>
      <c r="CU154" s="176">
        <f t="shared" si="14"/>
        <v>214.15</v>
      </c>
      <c r="CV154" s="176">
        <f t="shared" si="14"/>
        <v>60.7</v>
      </c>
      <c r="CW154" s="176">
        <f t="shared" si="14"/>
        <v>86.7</v>
      </c>
      <c r="CX154" s="176">
        <f t="shared" si="14"/>
        <v>0</v>
      </c>
      <c r="CY154" s="176">
        <f t="shared" si="14"/>
        <v>0</v>
      </c>
      <c r="CZ154" s="250" t="s">
        <v>221</v>
      </c>
      <c r="DA154" s="176">
        <f aca="true" t="shared" si="15" ref="DA154:DS154">SUM(DA3:DA153)</f>
        <v>0</v>
      </c>
      <c r="DB154" s="176">
        <f t="shared" si="15"/>
        <v>0</v>
      </c>
      <c r="DC154" s="176">
        <f t="shared" si="15"/>
        <v>0</v>
      </c>
      <c r="DD154" s="176">
        <f t="shared" si="15"/>
        <v>0</v>
      </c>
      <c r="DE154" s="176">
        <f t="shared" si="15"/>
        <v>0</v>
      </c>
      <c r="DF154" s="176">
        <f t="shared" si="15"/>
        <v>0</v>
      </c>
      <c r="DG154" s="176">
        <f t="shared" si="15"/>
        <v>89.3</v>
      </c>
      <c r="DH154" s="176">
        <f t="shared" si="15"/>
        <v>302.801</v>
      </c>
      <c r="DI154" s="176">
        <f t="shared" si="15"/>
        <v>66.94099999999999</v>
      </c>
      <c r="DJ154" s="176">
        <f t="shared" si="15"/>
        <v>0</v>
      </c>
      <c r="DK154" s="176">
        <f t="shared" si="15"/>
        <v>0</v>
      </c>
      <c r="DL154" s="176">
        <f t="shared" si="15"/>
        <v>51.260000000000005</v>
      </c>
      <c r="DM154" s="176">
        <f t="shared" si="15"/>
        <v>0</v>
      </c>
      <c r="DN154" s="176">
        <f t="shared" si="15"/>
        <v>0</v>
      </c>
      <c r="DO154" s="176">
        <f t="shared" si="15"/>
        <v>0</v>
      </c>
      <c r="DP154" s="176">
        <f t="shared" si="15"/>
        <v>66.94099999999999</v>
      </c>
      <c r="DQ154" s="176">
        <f t="shared" si="15"/>
        <v>51.260000000000005</v>
      </c>
      <c r="DR154" s="176">
        <f t="shared" si="15"/>
        <v>66.94099999999999</v>
      </c>
      <c r="DS154" s="176">
        <f t="shared" si="15"/>
        <v>236.601</v>
      </c>
      <c r="DT154" s="176"/>
      <c r="DU154" s="176"/>
    </row>
    <row r="155" spans="34:125" ht="12.75">
      <c r="AH155" s="16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227"/>
      <c r="BB155" s="227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  <c r="BV155" s="227"/>
      <c r="BW155" s="227"/>
      <c r="BX155" s="227"/>
      <c r="BY155" s="227"/>
      <c r="BZ155" s="227"/>
      <c r="CA155" s="227"/>
      <c r="CB155" s="227"/>
      <c r="CC155" s="227"/>
      <c r="CD155" s="227"/>
      <c r="CE155" s="227"/>
      <c r="CF155" s="227"/>
      <c r="CG155" s="227"/>
      <c r="CH155" s="227"/>
      <c r="CI155" s="227"/>
      <c r="CJ155" s="227"/>
      <c r="CK155" s="227"/>
      <c r="CL155" s="227"/>
      <c r="CM155" s="227"/>
      <c r="CN155" s="227"/>
      <c r="CO155" s="227"/>
      <c r="CP155" s="227"/>
      <c r="CQ155" s="227"/>
      <c r="CR155" s="227"/>
      <c r="CS155" s="227"/>
      <c r="CT155" s="227"/>
      <c r="CU155" s="227"/>
      <c r="CV155" s="227"/>
      <c r="CW155" s="227"/>
      <c r="CX155" s="227"/>
      <c r="CY155" s="227"/>
      <c r="CZ155" s="177"/>
      <c r="DA155" s="227"/>
      <c r="DB155" s="227"/>
      <c r="DC155" s="227"/>
      <c r="DD155" s="227"/>
      <c r="DE155" s="227"/>
      <c r="DF155" s="227"/>
      <c r="DG155" s="227"/>
      <c r="DH155" s="227"/>
      <c r="DI155" s="227"/>
      <c r="DJ155" s="227"/>
      <c r="DK155" s="227"/>
      <c r="DL155" s="227"/>
      <c r="DM155" s="227"/>
      <c r="DN155" s="227"/>
      <c r="DO155" s="227"/>
      <c r="DP155" s="227"/>
      <c r="DQ155" s="227"/>
      <c r="DR155" s="227"/>
      <c r="DS155" s="227"/>
      <c r="DT155" s="177"/>
      <c r="DU155" s="177"/>
    </row>
    <row r="156" ht="12.75">
      <c r="D156" s="160"/>
    </row>
    <row r="171" ht="12.75">
      <c r="AG171" s="169" t="s">
        <v>303</v>
      </c>
    </row>
  </sheetData>
  <sheetProtection/>
  <protectedRanges>
    <protectedRange sqref="AB1:AC65536 W1:W65536 Z1:Z65536 K1:K65536 L1:M2 L60:M65536 A1:H65536 N1:P65536" name="Tartom?ny1_1"/>
  </protectedRanges>
  <mergeCells count="1">
    <mergeCell ref="F2:H2"/>
  </mergeCells>
  <printOptions/>
  <pageMargins left="0.2362204724409449" right="0.07874015748031496" top="0.3937007874015748" bottom="0.2362204724409449" header="0.2362204724409449" footer="0.1968503937007874"/>
  <pageSetup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0"/>
  <sheetViews>
    <sheetView workbookViewId="0" topLeftCell="A40">
      <selection activeCell="I53" sqref="I53"/>
    </sheetView>
  </sheetViews>
  <sheetFormatPr defaultColWidth="9.140625" defaultRowHeight="12.75"/>
  <cols>
    <col min="1" max="1" width="2.7109375" style="0" customWidth="1"/>
    <col min="2" max="2" width="24.57421875" style="0" customWidth="1"/>
    <col min="3" max="3" width="9.28125" style="231" bestFit="1" customWidth="1"/>
    <col min="4" max="4" width="17.57421875" style="0" customWidth="1"/>
    <col min="6" max="6" width="11.28125" style="0" customWidth="1"/>
    <col min="7" max="7" width="9.140625" style="222" customWidth="1"/>
    <col min="9" max="9" width="14.28125" style="0" customWidth="1"/>
    <col min="10" max="10" width="9.140625" style="358" customWidth="1"/>
  </cols>
  <sheetData>
    <row r="1" spans="2:10" s="216" customFormat="1" ht="26.25" thickBot="1">
      <c r="B1" s="212" t="s">
        <v>130</v>
      </c>
      <c r="C1" s="248" t="s">
        <v>131</v>
      </c>
      <c r="D1" s="214" t="s">
        <v>132</v>
      </c>
      <c r="E1" s="212" t="s">
        <v>133</v>
      </c>
      <c r="F1" s="213" t="s">
        <v>134</v>
      </c>
      <c r="G1" s="215" t="s">
        <v>135</v>
      </c>
      <c r="J1" s="357"/>
    </row>
    <row r="2" spans="1:10" s="220" customFormat="1" ht="12.75">
      <c r="A2" s="235"/>
      <c r="B2" s="217" t="s">
        <v>70</v>
      </c>
      <c r="C2" s="218">
        <v>38626</v>
      </c>
      <c r="D2" s="219" t="s">
        <v>180</v>
      </c>
      <c r="E2" s="221">
        <v>47</v>
      </c>
      <c r="F2" s="220">
        <v>6</v>
      </c>
      <c r="G2" s="223">
        <f>E2*F2</f>
        <v>282</v>
      </c>
      <c r="I2" s="220" t="s">
        <v>70</v>
      </c>
      <c r="J2" s="356">
        <v>13821</v>
      </c>
    </row>
    <row r="3" spans="3:10" s="220" customFormat="1" ht="12.75">
      <c r="C3" s="218">
        <v>39005</v>
      </c>
      <c r="D3" s="219" t="s">
        <v>138</v>
      </c>
      <c r="E3" s="220">
        <v>52</v>
      </c>
      <c r="F3" s="220">
        <v>3</v>
      </c>
      <c r="G3" s="223">
        <f aca="true" t="shared" si="0" ref="G3:G32">E3*F3</f>
        <v>156</v>
      </c>
      <c r="I3" s="220" t="s">
        <v>154</v>
      </c>
      <c r="J3" s="356">
        <v>6183</v>
      </c>
    </row>
    <row r="4" spans="3:10" s="220" customFormat="1" ht="12.75">
      <c r="C4" s="231">
        <v>39011</v>
      </c>
      <c r="D4" s="220" t="s">
        <v>138</v>
      </c>
      <c r="E4" s="220">
        <v>94</v>
      </c>
      <c r="F4" s="220">
        <v>33</v>
      </c>
      <c r="G4" s="223">
        <f t="shared" si="0"/>
        <v>3102</v>
      </c>
      <c r="I4" s="220" t="s">
        <v>159</v>
      </c>
      <c r="J4" s="356">
        <v>3612</v>
      </c>
    </row>
    <row r="5" spans="3:10" s="220" customFormat="1" ht="12.75">
      <c r="C5" s="231">
        <v>39020</v>
      </c>
      <c r="D5" s="219" t="s">
        <v>142</v>
      </c>
      <c r="E5" s="220">
        <v>29</v>
      </c>
      <c r="F5" s="220">
        <v>2</v>
      </c>
      <c r="G5" s="223">
        <f t="shared" si="0"/>
        <v>58</v>
      </c>
      <c r="J5" s="356"/>
    </row>
    <row r="6" spans="3:10" s="220" customFormat="1" ht="12.75">
      <c r="C6" s="231">
        <v>39027</v>
      </c>
      <c r="D6" s="219" t="s">
        <v>143</v>
      </c>
      <c r="E6" s="220">
        <v>35</v>
      </c>
      <c r="F6" s="220">
        <v>18</v>
      </c>
      <c r="G6" s="223">
        <f t="shared" si="0"/>
        <v>630</v>
      </c>
      <c r="J6" s="356"/>
    </row>
    <row r="7" spans="3:10" s="220" customFormat="1" ht="12.75">
      <c r="C7" s="231">
        <v>39047</v>
      </c>
      <c r="D7" s="220" t="s">
        <v>138</v>
      </c>
      <c r="E7" s="220">
        <v>23</v>
      </c>
      <c r="F7" s="220">
        <v>2</v>
      </c>
      <c r="G7" s="223">
        <f t="shared" si="0"/>
        <v>46</v>
      </c>
      <c r="J7" s="356"/>
    </row>
    <row r="8" spans="3:10" s="220" customFormat="1" ht="12.75">
      <c r="C8" s="231">
        <v>39054</v>
      </c>
      <c r="D8" s="220" t="s">
        <v>138</v>
      </c>
      <c r="E8" s="220">
        <v>24</v>
      </c>
      <c r="F8" s="220">
        <v>2</v>
      </c>
      <c r="G8" s="223">
        <f t="shared" si="0"/>
        <v>48</v>
      </c>
      <c r="J8" s="356"/>
    </row>
    <row r="9" spans="3:10" s="220" customFormat="1" ht="12.75">
      <c r="C9" s="231">
        <v>39061</v>
      </c>
      <c r="D9" s="219" t="s">
        <v>144</v>
      </c>
      <c r="E9" s="220">
        <v>22</v>
      </c>
      <c r="F9" s="220">
        <v>5</v>
      </c>
      <c r="G9" s="223">
        <f t="shared" si="0"/>
        <v>110</v>
      </c>
      <c r="J9" s="356"/>
    </row>
    <row r="10" spans="3:10" s="220" customFormat="1" ht="12.75">
      <c r="C10" s="231">
        <v>38752</v>
      </c>
      <c r="D10" s="220" t="s">
        <v>162</v>
      </c>
      <c r="E10" s="220">
        <v>33</v>
      </c>
      <c r="F10" s="220">
        <v>2</v>
      </c>
      <c r="G10" s="223">
        <f t="shared" si="0"/>
        <v>66</v>
      </c>
      <c r="J10" s="356"/>
    </row>
    <row r="11" spans="3:10" s="220" customFormat="1" ht="12.75">
      <c r="C11" s="231">
        <v>38759</v>
      </c>
      <c r="D11" s="220" t="s">
        <v>180</v>
      </c>
      <c r="E11" s="220">
        <v>31</v>
      </c>
      <c r="F11" s="220">
        <v>4</v>
      </c>
      <c r="G11" s="223">
        <f t="shared" si="0"/>
        <v>124</v>
      </c>
      <c r="J11" s="356"/>
    </row>
    <row r="12" spans="3:10" s="220" customFormat="1" ht="12.75">
      <c r="C12" s="231">
        <v>38795</v>
      </c>
      <c r="D12" s="220" t="s">
        <v>161</v>
      </c>
      <c r="E12" s="220">
        <v>36</v>
      </c>
      <c r="F12" s="220">
        <v>7</v>
      </c>
      <c r="G12" s="223">
        <f t="shared" si="0"/>
        <v>252</v>
      </c>
      <c r="J12" s="356"/>
    </row>
    <row r="13" spans="3:10" s="220" customFormat="1" ht="12.75">
      <c r="C13" s="231">
        <v>38802</v>
      </c>
      <c r="D13" s="220" t="s">
        <v>218</v>
      </c>
      <c r="E13" s="220">
        <v>29</v>
      </c>
      <c r="F13" s="220">
        <v>8</v>
      </c>
      <c r="G13" s="223">
        <f t="shared" si="0"/>
        <v>232</v>
      </c>
      <c r="J13" s="356"/>
    </row>
    <row r="14" spans="3:10" s="220" customFormat="1" ht="12.75">
      <c r="C14" s="231">
        <v>38808</v>
      </c>
      <c r="D14" s="220" t="s">
        <v>180</v>
      </c>
      <c r="E14" s="220">
        <v>35</v>
      </c>
      <c r="F14" s="220">
        <v>5</v>
      </c>
      <c r="G14" s="223">
        <f t="shared" si="0"/>
        <v>175</v>
      </c>
      <c r="J14" s="356"/>
    </row>
    <row r="15" spans="3:10" s="220" customFormat="1" ht="12.75">
      <c r="C15" s="231">
        <v>38814</v>
      </c>
      <c r="D15" s="220" t="s">
        <v>232</v>
      </c>
      <c r="E15" s="220">
        <v>42</v>
      </c>
      <c r="F15" s="220">
        <v>2</v>
      </c>
      <c r="G15" s="223">
        <f t="shared" si="0"/>
        <v>84</v>
      </c>
      <c r="J15" s="356"/>
    </row>
    <row r="16" spans="3:10" s="220" customFormat="1" ht="12.75">
      <c r="C16" s="231">
        <v>38815</v>
      </c>
      <c r="D16" s="220" t="s">
        <v>155</v>
      </c>
      <c r="E16" s="220">
        <v>18</v>
      </c>
      <c r="F16" s="220">
        <v>2</v>
      </c>
      <c r="G16" s="223">
        <f t="shared" si="0"/>
        <v>36</v>
      </c>
      <c r="J16" s="356"/>
    </row>
    <row r="17" spans="3:10" s="220" customFormat="1" ht="12.75">
      <c r="C17" s="231">
        <v>38830</v>
      </c>
      <c r="D17" s="220" t="s">
        <v>180</v>
      </c>
      <c r="E17" s="220">
        <v>43</v>
      </c>
      <c r="F17" s="220">
        <v>9</v>
      </c>
      <c r="G17" s="223">
        <f t="shared" si="0"/>
        <v>387</v>
      </c>
      <c r="J17" s="356"/>
    </row>
    <row r="18" spans="3:10" s="220" customFormat="1" ht="12.75">
      <c r="C18" s="231">
        <v>38850</v>
      </c>
      <c r="D18" s="220" t="s">
        <v>180</v>
      </c>
      <c r="E18" s="220">
        <v>65</v>
      </c>
      <c r="F18" s="220">
        <v>6</v>
      </c>
      <c r="G18" s="223">
        <f t="shared" si="0"/>
        <v>390</v>
      </c>
      <c r="J18" s="356"/>
    </row>
    <row r="19" spans="3:10" s="220" customFormat="1" ht="12.75">
      <c r="C19" s="231">
        <v>38870</v>
      </c>
      <c r="D19" s="220" t="s">
        <v>295</v>
      </c>
      <c r="E19" s="220">
        <v>24</v>
      </c>
      <c r="F19" s="220">
        <v>3</v>
      </c>
      <c r="G19" s="223">
        <f t="shared" si="0"/>
        <v>72</v>
      </c>
      <c r="J19" s="356"/>
    </row>
    <row r="20" spans="3:10" s="220" customFormat="1" ht="12.75">
      <c r="C20" s="231">
        <v>38889</v>
      </c>
      <c r="D20" s="220" t="s">
        <v>300</v>
      </c>
      <c r="E20" s="220">
        <v>72</v>
      </c>
      <c r="F20" s="220">
        <v>3</v>
      </c>
      <c r="G20" s="223">
        <f t="shared" si="0"/>
        <v>216</v>
      </c>
      <c r="J20" s="356"/>
    </row>
    <row r="21" spans="3:10" s="220" customFormat="1" ht="12.75">
      <c r="C21" s="231">
        <v>38899</v>
      </c>
      <c r="D21" s="220" t="s">
        <v>161</v>
      </c>
      <c r="E21" s="220">
        <v>35</v>
      </c>
      <c r="F21" s="220">
        <v>5</v>
      </c>
      <c r="G21" s="223">
        <f t="shared" si="0"/>
        <v>175</v>
      </c>
      <c r="J21" s="356"/>
    </row>
    <row r="22" spans="3:10" s="220" customFormat="1" ht="12.75">
      <c r="C22" s="231">
        <v>38905</v>
      </c>
      <c r="D22" s="220" t="s">
        <v>316</v>
      </c>
      <c r="E22" s="220">
        <v>189</v>
      </c>
      <c r="F22" s="220">
        <v>14</v>
      </c>
      <c r="G22" s="223">
        <f t="shared" si="0"/>
        <v>2646</v>
      </c>
      <c r="J22" s="356"/>
    </row>
    <row r="23" spans="3:10" s="220" customFormat="1" ht="12.75">
      <c r="C23" s="231">
        <v>38920</v>
      </c>
      <c r="D23" s="220" t="s">
        <v>322</v>
      </c>
      <c r="E23" s="220">
        <v>667</v>
      </c>
      <c r="F23" s="220">
        <v>6</v>
      </c>
      <c r="G23" s="223">
        <f t="shared" si="0"/>
        <v>4002</v>
      </c>
      <c r="J23" s="356"/>
    </row>
    <row r="24" spans="3:10" s="220" customFormat="1" ht="12.75">
      <c r="C24" s="231">
        <v>38929</v>
      </c>
      <c r="D24" s="220" t="s">
        <v>326</v>
      </c>
      <c r="E24" s="220">
        <v>46</v>
      </c>
      <c r="F24" s="220">
        <v>2</v>
      </c>
      <c r="G24" s="223">
        <f t="shared" si="0"/>
        <v>92</v>
      </c>
      <c r="J24" s="356"/>
    </row>
    <row r="25" spans="3:10" s="220" customFormat="1" ht="12.75">
      <c r="C25" s="231">
        <v>38991</v>
      </c>
      <c r="D25" s="220" t="s">
        <v>161</v>
      </c>
      <c r="E25" s="220">
        <v>26</v>
      </c>
      <c r="F25" s="220">
        <v>4</v>
      </c>
      <c r="G25" s="223">
        <f t="shared" si="0"/>
        <v>104</v>
      </c>
      <c r="J25" s="356"/>
    </row>
    <row r="26" spans="3:10" s="220" customFormat="1" ht="12.75">
      <c r="C26" s="231">
        <v>38997</v>
      </c>
      <c r="D26" s="220" t="s">
        <v>365</v>
      </c>
      <c r="E26" s="220">
        <v>42</v>
      </c>
      <c r="F26" s="220">
        <v>8</v>
      </c>
      <c r="G26" s="223">
        <f t="shared" si="0"/>
        <v>336</v>
      </c>
      <c r="J26" s="356"/>
    </row>
    <row r="27" spans="3:10" s="220" customFormat="1" ht="12.75">
      <c r="C27" s="231">
        <v>39018</v>
      </c>
      <c r="D27" s="220" t="s">
        <v>155</v>
      </c>
      <c r="E27" s="220">
        <v>21</v>
      </c>
      <c r="F27" s="220">
        <v>2</v>
      </c>
      <c r="G27" s="223">
        <f t="shared" si="0"/>
        <v>42</v>
      </c>
      <c r="J27" s="356"/>
    </row>
    <row r="28" spans="3:10" s="220" customFormat="1" ht="12.75">
      <c r="C28" s="231"/>
      <c r="G28" s="223">
        <f t="shared" si="0"/>
        <v>0</v>
      </c>
      <c r="J28" s="356"/>
    </row>
    <row r="29" spans="3:10" s="220" customFormat="1" ht="12.75">
      <c r="C29" s="231"/>
      <c r="G29" s="223">
        <f t="shared" si="0"/>
        <v>0</v>
      </c>
      <c r="J29" s="356"/>
    </row>
    <row r="30" spans="3:10" s="220" customFormat="1" ht="12.75">
      <c r="C30" s="231"/>
      <c r="G30" s="223">
        <f t="shared" si="0"/>
        <v>0</v>
      </c>
      <c r="J30" s="356"/>
    </row>
    <row r="31" spans="3:10" s="220" customFormat="1" ht="12.75">
      <c r="C31" s="231"/>
      <c r="G31" s="223">
        <f t="shared" si="0"/>
        <v>0</v>
      </c>
      <c r="J31" s="356"/>
    </row>
    <row r="32" spans="3:10" s="220" customFormat="1" ht="12.75">
      <c r="C32" s="231"/>
      <c r="G32" s="223">
        <f t="shared" si="0"/>
        <v>0</v>
      </c>
      <c r="J32" s="356"/>
    </row>
    <row r="34" ht="12.75">
      <c r="G34" s="237">
        <f>SUM(G2:G33)</f>
        <v>13863</v>
      </c>
    </row>
    <row r="35" spans="1:7" ht="13.5" thickBot="1">
      <c r="A35" s="232"/>
      <c r="B35" s="232"/>
      <c r="C35" s="249"/>
      <c r="D35" s="232"/>
      <c r="E35" s="232"/>
      <c r="F35" s="232"/>
      <c r="G35" s="233"/>
    </row>
    <row r="36" spans="2:7" ht="12.75">
      <c r="B36" s="234" t="s">
        <v>72</v>
      </c>
      <c r="G36" s="223">
        <f>E36*F36</f>
        <v>0</v>
      </c>
    </row>
    <row r="38" spans="1:7" ht="13.5" thickBot="1">
      <c r="A38" s="232"/>
      <c r="B38" s="232"/>
      <c r="C38" s="249"/>
      <c r="D38" s="232"/>
      <c r="E38" s="232"/>
      <c r="F38" s="232"/>
      <c r="G38" s="233"/>
    </row>
    <row r="39" spans="2:7" ht="12.75">
      <c r="B39" s="234" t="s">
        <v>73</v>
      </c>
      <c r="C39" s="218">
        <v>38724</v>
      </c>
      <c r="D39" s="219" t="s">
        <v>138</v>
      </c>
      <c r="E39">
        <v>51</v>
      </c>
      <c r="F39">
        <v>9</v>
      </c>
      <c r="G39" s="223">
        <f>E39*F39</f>
        <v>459</v>
      </c>
    </row>
    <row r="40" spans="3:7" ht="12.75">
      <c r="C40" s="218">
        <v>38752</v>
      </c>
      <c r="D40" s="219" t="s">
        <v>138</v>
      </c>
      <c r="E40">
        <v>24</v>
      </c>
      <c r="F40">
        <v>3</v>
      </c>
      <c r="G40" s="223">
        <f>E40*F40</f>
        <v>72</v>
      </c>
    </row>
    <row r="41" spans="3:7" ht="12.75">
      <c r="C41" s="231">
        <v>38816</v>
      </c>
      <c r="D41" t="s">
        <v>143</v>
      </c>
      <c r="E41">
        <v>24</v>
      </c>
      <c r="F41">
        <v>9</v>
      </c>
      <c r="G41" s="223">
        <f>E41*F41</f>
        <v>216</v>
      </c>
    </row>
    <row r="42" spans="3:7" ht="12.75">
      <c r="C42" s="231">
        <v>38955</v>
      </c>
      <c r="D42" t="s">
        <v>343</v>
      </c>
      <c r="E42">
        <v>36</v>
      </c>
      <c r="F42">
        <v>8</v>
      </c>
      <c r="G42" s="223">
        <f>E42*F42</f>
        <v>288</v>
      </c>
    </row>
    <row r="44" ht="12.75">
      <c r="G44" s="237">
        <f>SUM(G39:G43)</f>
        <v>1035</v>
      </c>
    </row>
    <row r="45" spans="1:7" ht="13.5" thickBot="1">
      <c r="A45" s="232"/>
      <c r="B45" s="232"/>
      <c r="C45" s="249"/>
      <c r="D45" s="232"/>
      <c r="E45" s="232"/>
      <c r="F45" s="232"/>
      <c r="G45" s="233"/>
    </row>
    <row r="46" spans="2:7" ht="12.75">
      <c r="B46" s="234" t="s">
        <v>152</v>
      </c>
      <c r="C46" s="218">
        <v>38656</v>
      </c>
      <c r="D46" s="219" t="s">
        <v>138</v>
      </c>
      <c r="E46">
        <v>27</v>
      </c>
      <c r="F46">
        <v>4</v>
      </c>
      <c r="G46" s="223">
        <f aca="true" t="shared" si="1" ref="G46:G61">E46*F46</f>
        <v>108</v>
      </c>
    </row>
    <row r="47" spans="3:7" ht="12.75">
      <c r="C47" s="218">
        <v>38738</v>
      </c>
      <c r="D47" s="219" t="s">
        <v>143</v>
      </c>
      <c r="E47">
        <v>58</v>
      </c>
      <c r="F47">
        <v>3</v>
      </c>
      <c r="G47" s="223">
        <f t="shared" si="1"/>
        <v>174</v>
      </c>
    </row>
    <row r="48" spans="3:7" ht="12.75">
      <c r="C48" s="218">
        <v>38753</v>
      </c>
      <c r="D48" s="219" t="s">
        <v>138</v>
      </c>
      <c r="E48">
        <v>49</v>
      </c>
      <c r="F48">
        <v>2</v>
      </c>
      <c r="G48" s="223">
        <f t="shared" si="1"/>
        <v>98</v>
      </c>
    </row>
    <row r="49" spans="3:7" ht="12.75">
      <c r="C49" s="231">
        <v>38787</v>
      </c>
      <c r="D49" s="247" t="s">
        <v>191</v>
      </c>
      <c r="E49">
        <v>74</v>
      </c>
      <c r="F49">
        <v>2</v>
      </c>
      <c r="G49" s="223">
        <f t="shared" si="1"/>
        <v>148</v>
      </c>
    </row>
    <row r="50" spans="3:7" ht="12.75">
      <c r="C50" s="231">
        <v>38822</v>
      </c>
      <c r="D50" s="247" t="s">
        <v>157</v>
      </c>
      <c r="E50">
        <v>99</v>
      </c>
      <c r="F50">
        <v>3</v>
      </c>
      <c r="G50" s="223">
        <f t="shared" si="1"/>
        <v>297</v>
      </c>
    </row>
    <row r="51" spans="3:7" ht="12.75">
      <c r="C51" s="231">
        <v>38864</v>
      </c>
      <c r="D51" s="247" t="s">
        <v>143</v>
      </c>
      <c r="E51">
        <v>61</v>
      </c>
      <c r="F51">
        <v>2</v>
      </c>
      <c r="G51" s="223">
        <f t="shared" si="1"/>
        <v>122</v>
      </c>
    </row>
    <row r="52" spans="3:7" ht="12.75">
      <c r="C52" s="231">
        <v>38913</v>
      </c>
      <c r="D52" s="247" t="s">
        <v>161</v>
      </c>
      <c r="E52">
        <v>39</v>
      </c>
      <c r="F52">
        <v>7</v>
      </c>
      <c r="G52" s="223">
        <f t="shared" si="1"/>
        <v>273</v>
      </c>
    </row>
    <row r="53" spans="3:7" ht="12.75">
      <c r="C53" s="231">
        <v>38925</v>
      </c>
      <c r="D53" s="247" t="s">
        <v>397</v>
      </c>
      <c r="E53">
        <v>50</v>
      </c>
      <c r="F53">
        <v>4</v>
      </c>
      <c r="G53" s="223">
        <f t="shared" si="1"/>
        <v>200</v>
      </c>
    </row>
    <row r="54" spans="3:7" ht="12.75">
      <c r="C54" s="231">
        <v>38962</v>
      </c>
      <c r="D54" s="247" t="s">
        <v>161</v>
      </c>
      <c r="E54">
        <v>60</v>
      </c>
      <c r="F54">
        <v>4</v>
      </c>
      <c r="G54" s="223">
        <f t="shared" si="1"/>
        <v>240</v>
      </c>
    </row>
    <row r="55" spans="3:7" ht="12.75">
      <c r="C55" s="231">
        <v>38983</v>
      </c>
      <c r="D55" s="247" t="s">
        <v>143</v>
      </c>
      <c r="E55">
        <v>27</v>
      </c>
      <c r="F55">
        <v>5</v>
      </c>
      <c r="G55" s="223">
        <f t="shared" si="1"/>
        <v>135</v>
      </c>
    </row>
    <row r="56" spans="3:7" ht="12.75">
      <c r="C56" s="231">
        <v>39001</v>
      </c>
      <c r="D56" s="247" t="s">
        <v>244</v>
      </c>
      <c r="E56">
        <v>44</v>
      </c>
      <c r="F56">
        <v>2</v>
      </c>
      <c r="G56" s="222">
        <f t="shared" si="1"/>
        <v>88</v>
      </c>
    </row>
    <row r="57" spans="3:7" ht="12.75">
      <c r="C57" s="231">
        <v>39011</v>
      </c>
      <c r="D57" s="247" t="s">
        <v>180</v>
      </c>
      <c r="E57">
        <v>84</v>
      </c>
      <c r="F57">
        <v>3</v>
      </c>
      <c r="G57" s="222">
        <f t="shared" si="1"/>
        <v>252</v>
      </c>
    </row>
    <row r="58" spans="3:7" ht="12.75">
      <c r="C58" s="231">
        <v>39032</v>
      </c>
      <c r="D58" s="247" t="s">
        <v>161</v>
      </c>
      <c r="E58">
        <v>51</v>
      </c>
      <c r="F58">
        <v>3</v>
      </c>
      <c r="G58" s="222">
        <f t="shared" si="1"/>
        <v>153</v>
      </c>
    </row>
    <row r="59" spans="4:7" ht="12.75">
      <c r="D59" s="247"/>
      <c r="G59" s="222">
        <f t="shared" si="1"/>
        <v>0</v>
      </c>
    </row>
    <row r="60" spans="4:7" ht="12.75">
      <c r="D60" s="247"/>
      <c r="G60" s="222">
        <f t="shared" si="1"/>
        <v>0</v>
      </c>
    </row>
    <row r="61" spans="4:7" ht="12.75">
      <c r="D61" s="247"/>
      <c r="G61" s="222">
        <f t="shared" si="1"/>
        <v>0</v>
      </c>
    </row>
    <row r="62" ht="12.75">
      <c r="D62" s="247"/>
    </row>
    <row r="63" ht="12.75">
      <c r="G63" s="237">
        <f>SUM(G46:G56)</f>
        <v>1883</v>
      </c>
    </row>
    <row r="64" spans="1:7" ht="13.5" thickBot="1">
      <c r="A64" s="232"/>
      <c r="B64" s="232"/>
      <c r="C64" s="249"/>
      <c r="D64" s="232"/>
      <c r="E64" s="232"/>
      <c r="F64" s="232"/>
      <c r="G64" s="233"/>
    </row>
    <row r="65" spans="2:10" s="220" customFormat="1" ht="12.75">
      <c r="B65" s="236" t="s">
        <v>86</v>
      </c>
      <c r="C65" s="241">
        <v>38725</v>
      </c>
      <c r="D65" s="242" t="s">
        <v>146</v>
      </c>
      <c r="E65" s="220">
        <v>233</v>
      </c>
      <c r="F65" s="220">
        <v>6</v>
      </c>
      <c r="G65" s="223">
        <f>E65*F65</f>
        <v>1398</v>
      </c>
      <c r="J65" s="356"/>
    </row>
    <row r="66" spans="2:10" s="220" customFormat="1" ht="12.75">
      <c r="B66" s="217"/>
      <c r="C66" s="218">
        <v>38788</v>
      </c>
      <c r="D66" s="219" t="s">
        <v>138</v>
      </c>
      <c r="E66" s="220">
        <v>52</v>
      </c>
      <c r="F66" s="220">
        <v>4</v>
      </c>
      <c r="G66" s="223">
        <f>E66*F66</f>
        <v>208</v>
      </c>
      <c r="J66" s="356"/>
    </row>
    <row r="67" spans="3:7" ht="12.75">
      <c r="C67" s="231">
        <v>38795</v>
      </c>
      <c r="D67" t="s">
        <v>180</v>
      </c>
      <c r="E67">
        <v>49</v>
      </c>
      <c r="F67">
        <v>5</v>
      </c>
      <c r="G67" s="223">
        <f>E67*F67</f>
        <v>245</v>
      </c>
    </row>
    <row r="68" ht="12.75">
      <c r="G68" s="223">
        <f>E68*F68</f>
        <v>0</v>
      </c>
    </row>
    <row r="70" ht="12.75">
      <c r="G70" s="237">
        <f>SUM(G65:G69)</f>
        <v>1851</v>
      </c>
    </row>
    <row r="71" spans="1:7" ht="13.5" thickBot="1">
      <c r="A71" s="232"/>
      <c r="B71" s="232"/>
      <c r="C71" s="249"/>
      <c r="D71" s="232"/>
      <c r="E71" s="232"/>
      <c r="F71" s="232"/>
      <c r="G71" s="233"/>
    </row>
    <row r="72" spans="2:7" ht="12.75">
      <c r="B72" s="236" t="s">
        <v>153</v>
      </c>
      <c r="G72" s="223">
        <f>E72*F72</f>
        <v>0</v>
      </c>
    </row>
    <row r="73" ht="12.75">
      <c r="G73" s="223">
        <f>E73*F73</f>
        <v>0</v>
      </c>
    </row>
    <row r="75" ht="12.75">
      <c r="G75" s="237">
        <f>SUM(G72:G74)</f>
        <v>0</v>
      </c>
    </row>
    <row r="76" spans="1:7" ht="13.5" thickBot="1">
      <c r="A76" s="232"/>
      <c r="B76" s="232"/>
      <c r="C76" s="249"/>
      <c r="D76" s="232"/>
      <c r="E76" s="232"/>
      <c r="F76" s="232"/>
      <c r="G76" s="233"/>
    </row>
    <row r="77" spans="2:7" ht="12.75">
      <c r="B77" s="234" t="s">
        <v>154</v>
      </c>
      <c r="C77" s="218">
        <v>38633</v>
      </c>
      <c r="D77" s="219" t="s">
        <v>155</v>
      </c>
      <c r="E77" s="220">
        <v>65</v>
      </c>
      <c r="F77" s="220">
        <v>2</v>
      </c>
      <c r="G77" s="223">
        <f aca="true" t="shared" si="2" ref="G77:G124">E77*F77</f>
        <v>130</v>
      </c>
    </row>
    <row r="78" spans="3:7" ht="12.75">
      <c r="C78" s="218">
        <v>38641</v>
      </c>
      <c r="D78" s="219" t="s">
        <v>156</v>
      </c>
      <c r="E78" s="220">
        <v>64</v>
      </c>
      <c r="F78" s="220">
        <v>2</v>
      </c>
      <c r="G78" s="223">
        <f t="shared" si="2"/>
        <v>128</v>
      </c>
    </row>
    <row r="79" spans="3:7" ht="12.75">
      <c r="C79" s="218">
        <v>38647</v>
      </c>
      <c r="D79" s="219" t="s">
        <v>156</v>
      </c>
      <c r="E79" s="220">
        <v>42</v>
      </c>
      <c r="F79" s="220">
        <v>2</v>
      </c>
      <c r="G79" s="223">
        <f t="shared" si="2"/>
        <v>84</v>
      </c>
    </row>
    <row r="80" spans="3:7" ht="12.75">
      <c r="C80" s="218">
        <v>38663</v>
      </c>
      <c r="D80" s="219" t="s">
        <v>157</v>
      </c>
      <c r="E80" s="220">
        <v>56</v>
      </c>
      <c r="F80" s="220">
        <v>2</v>
      </c>
      <c r="G80" s="223">
        <f t="shared" si="2"/>
        <v>112</v>
      </c>
    </row>
    <row r="81" spans="3:7" ht="12.75">
      <c r="C81" s="218">
        <v>38667</v>
      </c>
      <c r="D81" s="219" t="s">
        <v>157</v>
      </c>
      <c r="E81" s="220">
        <v>43</v>
      </c>
      <c r="F81" s="220">
        <v>2</v>
      </c>
      <c r="G81" s="223">
        <f t="shared" si="2"/>
        <v>86</v>
      </c>
    </row>
    <row r="82" spans="3:7" ht="12.75">
      <c r="C82" s="218">
        <v>38678</v>
      </c>
      <c r="D82" s="219" t="s">
        <v>157</v>
      </c>
      <c r="E82" s="220">
        <v>95</v>
      </c>
      <c r="F82" s="220">
        <v>2</v>
      </c>
      <c r="G82" s="223">
        <f t="shared" si="2"/>
        <v>190</v>
      </c>
    </row>
    <row r="83" spans="3:7" ht="12.75">
      <c r="C83" s="218">
        <v>39054</v>
      </c>
      <c r="D83" s="219" t="s">
        <v>144</v>
      </c>
      <c r="E83" s="220">
        <v>178</v>
      </c>
      <c r="F83" s="220">
        <v>4</v>
      </c>
      <c r="G83" s="223">
        <f t="shared" si="2"/>
        <v>712</v>
      </c>
    </row>
    <row r="84" spans="3:7" ht="12.75">
      <c r="C84" s="218">
        <v>38743</v>
      </c>
      <c r="D84" s="219" t="s">
        <v>155</v>
      </c>
      <c r="E84" s="220">
        <v>32</v>
      </c>
      <c r="F84" s="220">
        <v>2</v>
      </c>
      <c r="G84" s="223">
        <f t="shared" si="2"/>
        <v>64</v>
      </c>
    </row>
    <row r="85" spans="3:7" ht="12.75">
      <c r="C85" s="218">
        <v>38747</v>
      </c>
      <c r="D85" s="219" t="s">
        <v>155</v>
      </c>
      <c r="E85" s="220">
        <v>32</v>
      </c>
      <c r="F85" s="220">
        <v>2</v>
      </c>
      <c r="G85" s="223">
        <f t="shared" si="2"/>
        <v>64</v>
      </c>
    </row>
    <row r="86" spans="3:7" ht="12.75">
      <c r="C86" s="218">
        <v>38750</v>
      </c>
      <c r="D86" s="219" t="s">
        <v>155</v>
      </c>
      <c r="E86" s="220">
        <v>38</v>
      </c>
      <c r="F86" s="220">
        <v>2</v>
      </c>
      <c r="G86" s="223">
        <f t="shared" si="2"/>
        <v>76</v>
      </c>
    </row>
    <row r="87" spans="3:7" ht="12.75">
      <c r="C87" s="218">
        <v>38759</v>
      </c>
      <c r="D87" s="219" t="s">
        <v>155</v>
      </c>
      <c r="E87" s="220">
        <v>42</v>
      </c>
      <c r="F87" s="220">
        <v>3</v>
      </c>
      <c r="G87" s="223">
        <f t="shared" si="2"/>
        <v>126</v>
      </c>
    </row>
    <row r="88" spans="3:7" ht="12.75">
      <c r="C88" s="218">
        <v>38766</v>
      </c>
      <c r="D88" s="219" t="s">
        <v>138</v>
      </c>
      <c r="E88" s="220">
        <v>68</v>
      </c>
      <c r="F88" s="220">
        <v>2</v>
      </c>
      <c r="G88" s="223">
        <f t="shared" si="2"/>
        <v>136</v>
      </c>
    </row>
    <row r="89" spans="3:7" ht="12.75">
      <c r="C89" s="231">
        <v>38779</v>
      </c>
      <c r="D89" s="247" t="s">
        <v>155</v>
      </c>
      <c r="E89" s="220">
        <v>25</v>
      </c>
      <c r="F89" s="220">
        <v>2</v>
      </c>
      <c r="G89" s="223">
        <f t="shared" si="2"/>
        <v>50</v>
      </c>
    </row>
    <row r="90" spans="3:7" ht="12.75">
      <c r="C90" s="231">
        <v>38793</v>
      </c>
      <c r="D90" s="247" t="s">
        <v>180</v>
      </c>
      <c r="E90" s="220">
        <v>47</v>
      </c>
      <c r="F90" s="220">
        <v>2</v>
      </c>
      <c r="G90" s="223">
        <f t="shared" si="2"/>
        <v>94</v>
      </c>
    </row>
    <row r="91" spans="3:7" ht="12.75">
      <c r="C91" s="231">
        <v>38799</v>
      </c>
      <c r="D91" s="247" t="s">
        <v>156</v>
      </c>
      <c r="E91" s="220">
        <v>49</v>
      </c>
      <c r="F91" s="220">
        <v>2</v>
      </c>
      <c r="G91" s="223">
        <f t="shared" si="2"/>
        <v>98</v>
      </c>
    </row>
    <row r="92" spans="3:7" ht="12.75">
      <c r="C92" s="231">
        <v>38801</v>
      </c>
      <c r="D92" s="247" t="s">
        <v>143</v>
      </c>
      <c r="E92" s="220">
        <v>54</v>
      </c>
      <c r="F92" s="220">
        <v>2</v>
      </c>
      <c r="G92" s="223">
        <f t="shared" si="2"/>
        <v>108</v>
      </c>
    </row>
    <row r="93" spans="3:7" ht="12.75">
      <c r="C93" s="231">
        <v>38809</v>
      </c>
      <c r="D93" s="247" t="s">
        <v>155</v>
      </c>
      <c r="E93" s="220">
        <v>58</v>
      </c>
      <c r="F93" s="220">
        <v>2</v>
      </c>
      <c r="G93" s="223">
        <f t="shared" si="2"/>
        <v>116</v>
      </c>
    </row>
    <row r="94" spans="3:7" ht="12.75">
      <c r="C94" s="231">
        <v>38815</v>
      </c>
      <c r="D94" s="247" t="s">
        <v>138</v>
      </c>
      <c r="E94" s="220">
        <v>69</v>
      </c>
      <c r="F94" s="220">
        <v>4</v>
      </c>
      <c r="G94" s="223">
        <f t="shared" si="2"/>
        <v>276</v>
      </c>
    </row>
    <row r="95" spans="3:7" ht="12.75">
      <c r="C95" s="231">
        <v>38822</v>
      </c>
      <c r="D95" s="247" t="s">
        <v>155</v>
      </c>
      <c r="E95" s="220">
        <v>51</v>
      </c>
      <c r="F95" s="220">
        <v>2</v>
      </c>
      <c r="G95" s="223">
        <f t="shared" si="2"/>
        <v>102</v>
      </c>
    </row>
    <row r="96" spans="3:7" ht="12.75">
      <c r="C96" s="231">
        <v>38827</v>
      </c>
      <c r="D96" s="247" t="s">
        <v>244</v>
      </c>
      <c r="E96" s="220">
        <v>48</v>
      </c>
      <c r="F96" s="220">
        <v>2</v>
      </c>
      <c r="G96" s="223">
        <f t="shared" si="2"/>
        <v>96</v>
      </c>
    </row>
    <row r="97" spans="3:7" ht="12.75">
      <c r="C97" s="231">
        <v>38836</v>
      </c>
      <c r="D97" s="247" t="s">
        <v>155</v>
      </c>
      <c r="E97" s="220">
        <v>37</v>
      </c>
      <c r="F97" s="220">
        <v>2</v>
      </c>
      <c r="G97" s="223">
        <f t="shared" si="2"/>
        <v>74</v>
      </c>
    </row>
    <row r="98" spans="3:7" ht="12.75">
      <c r="C98" s="231">
        <v>38839</v>
      </c>
      <c r="D98" s="247" t="s">
        <v>155</v>
      </c>
      <c r="E98" s="220">
        <v>80</v>
      </c>
      <c r="F98" s="220">
        <v>2</v>
      </c>
      <c r="G98" s="223">
        <f t="shared" si="2"/>
        <v>160</v>
      </c>
    </row>
    <row r="99" spans="3:7" ht="12.75">
      <c r="C99" s="231">
        <v>38843</v>
      </c>
      <c r="D99" s="247" t="s">
        <v>143</v>
      </c>
      <c r="E99" s="220">
        <v>103</v>
      </c>
      <c r="F99" s="220">
        <v>2</v>
      </c>
      <c r="G99" s="223">
        <f t="shared" si="2"/>
        <v>206</v>
      </c>
    </row>
    <row r="100" spans="3:7" ht="12.75">
      <c r="C100" s="231">
        <v>38851</v>
      </c>
      <c r="D100" s="247" t="s">
        <v>155</v>
      </c>
      <c r="E100" s="220">
        <v>34</v>
      </c>
      <c r="F100" s="220">
        <v>4</v>
      </c>
      <c r="G100" s="223">
        <f t="shared" si="2"/>
        <v>136</v>
      </c>
    </row>
    <row r="101" spans="3:7" ht="12.75">
      <c r="C101" s="231">
        <v>38852</v>
      </c>
      <c r="D101" s="247" t="s">
        <v>273</v>
      </c>
      <c r="E101" s="220">
        <v>65</v>
      </c>
      <c r="F101" s="220">
        <v>2</v>
      </c>
      <c r="G101" s="223">
        <f t="shared" si="2"/>
        <v>130</v>
      </c>
    </row>
    <row r="102" spans="3:7" ht="12.75">
      <c r="C102" s="231">
        <v>38858</v>
      </c>
      <c r="D102" s="247" t="s">
        <v>138</v>
      </c>
      <c r="E102" s="220">
        <v>43</v>
      </c>
      <c r="F102" s="220">
        <v>3</v>
      </c>
      <c r="G102" s="223">
        <f t="shared" si="2"/>
        <v>129</v>
      </c>
    </row>
    <row r="103" spans="3:7" ht="12.75">
      <c r="C103" s="231">
        <v>38875</v>
      </c>
      <c r="D103" s="247" t="s">
        <v>143</v>
      </c>
      <c r="E103" s="220">
        <v>52</v>
      </c>
      <c r="F103" s="220">
        <v>4</v>
      </c>
      <c r="G103" s="223">
        <f t="shared" si="2"/>
        <v>208</v>
      </c>
    </row>
    <row r="104" spans="3:7" ht="12.75">
      <c r="C104" s="231">
        <v>38883</v>
      </c>
      <c r="D104" s="247" t="s">
        <v>180</v>
      </c>
      <c r="E104" s="220">
        <v>56</v>
      </c>
      <c r="F104" s="220">
        <v>4</v>
      </c>
      <c r="G104" s="223">
        <f t="shared" si="2"/>
        <v>224</v>
      </c>
    </row>
    <row r="105" spans="3:7" ht="12.75">
      <c r="C105" s="231">
        <v>38885</v>
      </c>
      <c r="D105" s="247" t="s">
        <v>143</v>
      </c>
      <c r="E105" s="220">
        <v>63</v>
      </c>
      <c r="F105" s="220">
        <v>2</v>
      </c>
      <c r="G105" s="223">
        <f t="shared" si="2"/>
        <v>126</v>
      </c>
    </row>
    <row r="106" spans="3:7" ht="12.75">
      <c r="C106" s="231">
        <v>38886</v>
      </c>
      <c r="D106" s="247" t="s">
        <v>138</v>
      </c>
      <c r="E106" s="220">
        <v>60</v>
      </c>
      <c r="F106" s="220">
        <v>2</v>
      </c>
      <c r="G106" s="223">
        <f t="shared" si="2"/>
        <v>120</v>
      </c>
    </row>
    <row r="107" spans="3:7" ht="12.75">
      <c r="C107" s="231">
        <v>38895</v>
      </c>
      <c r="D107" s="247" t="s">
        <v>144</v>
      </c>
      <c r="E107" s="220">
        <v>79</v>
      </c>
      <c r="F107" s="220">
        <v>4</v>
      </c>
      <c r="G107" s="223">
        <f t="shared" si="2"/>
        <v>316</v>
      </c>
    </row>
    <row r="108" spans="3:7" ht="12.75">
      <c r="C108" s="231">
        <v>38906</v>
      </c>
      <c r="D108" s="247" t="s">
        <v>155</v>
      </c>
      <c r="E108" s="220">
        <v>44</v>
      </c>
      <c r="F108" s="220">
        <v>2</v>
      </c>
      <c r="G108" s="223">
        <f t="shared" si="2"/>
        <v>88</v>
      </c>
    </row>
    <row r="109" spans="3:7" ht="12.75">
      <c r="C109" s="231">
        <v>38923</v>
      </c>
      <c r="D109" s="247" t="s">
        <v>273</v>
      </c>
      <c r="E109" s="220">
        <v>43</v>
      </c>
      <c r="F109" s="220">
        <v>2</v>
      </c>
      <c r="G109" s="223">
        <f t="shared" si="2"/>
        <v>86</v>
      </c>
    </row>
    <row r="110" spans="3:7" ht="12.75">
      <c r="C110" s="231">
        <v>38931</v>
      </c>
      <c r="D110" s="247" t="s">
        <v>273</v>
      </c>
      <c r="E110" s="220">
        <v>30</v>
      </c>
      <c r="F110" s="220">
        <v>2</v>
      </c>
      <c r="G110" s="223">
        <f t="shared" si="2"/>
        <v>60</v>
      </c>
    </row>
    <row r="111" spans="3:7" ht="12.75">
      <c r="C111" s="231">
        <v>38938</v>
      </c>
      <c r="D111" s="247" t="s">
        <v>333</v>
      </c>
      <c r="E111" s="220">
        <v>106</v>
      </c>
      <c r="F111" s="220">
        <v>2</v>
      </c>
      <c r="G111" s="223">
        <f t="shared" si="2"/>
        <v>212</v>
      </c>
    </row>
    <row r="112" spans="3:7" ht="12.75">
      <c r="C112" s="231">
        <v>38955</v>
      </c>
      <c r="D112" s="247" t="s">
        <v>342</v>
      </c>
      <c r="E112" s="220">
        <v>136</v>
      </c>
      <c r="F112" s="220">
        <v>2</v>
      </c>
      <c r="G112" s="223">
        <f t="shared" si="2"/>
        <v>272</v>
      </c>
    </row>
    <row r="113" spans="3:7" ht="12.75">
      <c r="C113" s="231">
        <v>38961</v>
      </c>
      <c r="D113" s="247" t="s">
        <v>138</v>
      </c>
      <c r="E113" s="220">
        <v>44</v>
      </c>
      <c r="F113" s="220">
        <v>2</v>
      </c>
      <c r="G113" s="223">
        <f t="shared" si="2"/>
        <v>88</v>
      </c>
    </row>
    <row r="114" spans="3:7" ht="12.75">
      <c r="C114" s="231">
        <v>38965</v>
      </c>
      <c r="D114" s="247" t="s">
        <v>347</v>
      </c>
      <c r="E114" s="220">
        <v>98</v>
      </c>
      <c r="F114" s="220">
        <v>2</v>
      </c>
      <c r="G114" s="223">
        <f t="shared" si="2"/>
        <v>196</v>
      </c>
    </row>
    <row r="115" spans="3:7" ht="12.75">
      <c r="C115" s="231">
        <v>38983</v>
      </c>
      <c r="D115" s="247" t="s">
        <v>143</v>
      </c>
      <c r="E115" s="220">
        <v>50</v>
      </c>
      <c r="F115" s="220">
        <v>2</v>
      </c>
      <c r="G115" s="223">
        <f t="shared" si="2"/>
        <v>100</v>
      </c>
    </row>
    <row r="116" spans="3:7" ht="12.75">
      <c r="C116" s="231">
        <v>38987</v>
      </c>
      <c r="D116" s="247" t="s">
        <v>143</v>
      </c>
      <c r="E116" s="220">
        <v>41</v>
      </c>
      <c r="F116" s="220">
        <v>2</v>
      </c>
      <c r="G116" s="223">
        <f t="shared" si="2"/>
        <v>82</v>
      </c>
    </row>
    <row r="117" spans="3:7" ht="12.75">
      <c r="C117" s="231">
        <v>38991</v>
      </c>
      <c r="D117" s="247" t="s">
        <v>143</v>
      </c>
      <c r="E117" s="220">
        <v>56</v>
      </c>
      <c r="F117" s="220">
        <v>4</v>
      </c>
      <c r="G117" s="223">
        <f t="shared" si="2"/>
        <v>224</v>
      </c>
    </row>
    <row r="118" spans="3:7" ht="12.75">
      <c r="C118" s="231">
        <v>38993</v>
      </c>
      <c r="D118" s="247" t="s">
        <v>157</v>
      </c>
      <c r="E118" s="220">
        <v>75</v>
      </c>
      <c r="F118" s="220">
        <v>2</v>
      </c>
      <c r="G118" s="223">
        <f t="shared" si="2"/>
        <v>150</v>
      </c>
    </row>
    <row r="119" spans="3:7" ht="12.75">
      <c r="C119" s="231">
        <v>39001</v>
      </c>
      <c r="D119" s="247" t="s">
        <v>138</v>
      </c>
      <c r="E119" s="220">
        <v>43</v>
      </c>
      <c r="F119" s="220">
        <v>2</v>
      </c>
      <c r="G119" s="223">
        <f t="shared" si="2"/>
        <v>86</v>
      </c>
    </row>
    <row r="120" spans="3:7" ht="12.75">
      <c r="C120" s="231">
        <v>39007</v>
      </c>
      <c r="D120" s="247" t="s">
        <v>155</v>
      </c>
      <c r="E120" s="220">
        <v>47</v>
      </c>
      <c r="F120" s="220">
        <v>2</v>
      </c>
      <c r="G120" s="223">
        <f t="shared" si="2"/>
        <v>94</v>
      </c>
    </row>
    <row r="121" spans="3:7" ht="12.75">
      <c r="C121" s="231">
        <v>39013</v>
      </c>
      <c r="D121" s="247" t="s">
        <v>342</v>
      </c>
      <c r="E121" s="220">
        <v>46</v>
      </c>
      <c r="F121" s="220">
        <v>2</v>
      </c>
      <c r="G121" s="223">
        <f t="shared" si="2"/>
        <v>92</v>
      </c>
    </row>
    <row r="122" spans="3:7" ht="12.75">
      <c r="C122" s="231">
        <v>39018</v>
      </c>
      <c r="D122" s="247" t="s">
        <v>143</v>
      </c>
      <c r="E122" s="220">
        <v>45</v>
      </c>
      <c r="F122" s="220">
        <v>2</v>
      </c>
      <c r="G122" s="223">
        <f t="shared" si="2"/>
        <v>90</v>
      </c>
    </row>
    <row r="123" spans="3:7" ht="12.75">
      <c r="C123" s="231">
        <v>39022</v>
      </c>
      <c r="D123" s="247" t="s">
        <v>138</v>
      </c>
      <c r="E123" s="220">
        <v>45</v>
      </c>
      <c r="F123" s="220">
        <v>2</v>
      </c>
      <c r="G123" s="223">
        <f t="shared" si="2"/>
        <v>90</v>
      </c>
    </row>
    <row r="124" spans="4:7" ht="12.75">
      <c r="D124" s="247"/>
      <c r="E124" s="220"/>
      <c r="F124" s="220"/>
      <c r="G124" s="223">
        <f t="shared" si="2"/>
        <v>0</v>
      </c>
    </row>
    <row r="125" spans="4:7" ht="12.75">
      <c r="D125" s="247"/>
      <c r="E125" s="220"/>
      <c r="F125" s="220"/>
      <c r="G125" s="223">
        <f>E125*F125</f>
        <v>0</v>
      </c>
    </row>
    <row r="127" ht="12.75">
      <c r="G127" s="237">
        <f>SUM(G77:G126)</f>
        <v>6687</v>
      </c>
    </row>
    <row r="128" spans="1:7" ht="13.5" thickBot="1">
      <c r="A128" s="232"/>
      <c r="B128" s="232"/>
      <c r="C128" s="249"/>
      <c r="D128" s="232"/>
      <c r="E128" s="232"/>
      <c r="F128" s="232"/>
      <c r="G128" s="233"/>
    </row>
    <row r="129" spans="2:7" ht="12.75">
      <c r="B129" s="236" t="s">
        <v>158</v>
      </c>
      <c r="C129" s="231">
        <v>38773</v>
      </c>
      <c r="D129" t="s">
        <v>143</v>
      </c>
      <c r="E129">
        <v>24</v>
      </c>
      <c r="F129">
        <v>29</v>
      </c>
      <c r="G129" s="223">
        <f>E129*F129</f>
        <v>696</v>
      </c>
    </row>
    <row r="130" spans="3:7" ht="12.75">
      <c r="C130" s="231">
        <v>38884</v>
      </c>
      <c r="D130" t="s">
        <v>232</v>
      </c>
      <c r="E130">
        <v>37</v>
      </c>
      <c r="F130">
        <v>20</v>
      </c>
      <c r="G130" s="223">
        <f>E130*F130</f>
        <v>740</v>
      </c>
    </row>
    <row r="132" ht="12.75">
      <c r="G132" s="237">
        <f>SUM(G129:G131)</f>
        <v>1436</v>
      </c>
    </row>
    <row r="133" spans="1:7" ht="13.5" thickBot="1">
      <c r="A133" s="232"/>
      <c r="B133" s="232"/>
      <c r="C133" s="249"/>
      <c r="D133" s="232"/>
      <c r="E133" s="232"/>
      <c r="F133" s="232"/>
      <c r="G133" s="233"/>
    </row>
    <row r="134" spans="2:7" ht="12.75">
      <c r="B134" s="234" t="s">
        <v>159</v>
      </c>
      <c r="C134" s="231">
        <v>38872</v>
      </c>
      <c r="D134" t="s">
        <v>295</v>
      </c>
      <c r="E134">
        <v>43</v>
      </c>
      <c r="F134">
        <v>6</v>
      </c>
      <c r="G134" s="223">
        <f>E134*F134</f>
        <v>258</v>
      </c>
    </row>
    <row r="135" spans="3:7" ht="12.75">
      <c r="C135" s="231">
        <v>38934</v>
      </c>
      <c r="D135" t="s">
        <v>330</v>
      </c>
      <c r="E135">
        <v>559</v>
      </c>
      <c r="F135">
        <v>6</v>
      </c>
      <c r="G135" s="223">
        <f>E135*F135</f>
        <v>3354</v>
      </c>
    </row>
    <row r="137" ht="12.75">
      <c r="G137" s="237">
        <f>SUM(G134:G136)</f>
        <v>3612</v>
      </c>
    </row>
    <row r="138" spans="1:7" ht="13.5" thickBot="1">
      <c r="A138" s="232"/>
      <c r="B138" s="232"/>
      <c r="C138" s="249"/>
      <c r="D138" s="232"/>
      <c r="E138" s="232"/>
      <c r="F138" s="232"/>
      <c r="G138" s="233"/>
    </row>
    <row r="139" spans="1:7" ht="12.75">
      <c r="A139" s="220"/>
      <c r="B139" s="234" t="s">
        <v>160</v>
      </c>
      <c r="C139" s="218">
        <v>38627</v>
      </c>
      <c r="D139" s="218" t="s">
        <v>143</v>
      </c>
      <c r="E139" s="220">
        <v>55</v>
      </c>
      <c r="F139" s="220">
        <v>3</v>
      </c>
      <c r="G139" s="223">
        <f aca="true" t="shared" si="3" ref="G139:G154">E139*F139</f>
        <v>165</v>
      </c>
    </row>
    <row r="140" spans="1:7" ht="12.75">
      <c r="A140" s="220"/>
      <c r="B140" s="220"/>
      <c r="C140" s="218">
        <v>38633</v>
      </c>
      <c r="D140" s="218" t="s">
        <v>143</v>
      </c>
      <c r="E140" s="220">
        <v>38</v>
      </c>
      <c r="F140" s="220">
        <v>2</v>
      </c>
      <c r="G140" s="223">
        <f t="shared" si="3"/>
        <v>76</v>
      </c>
    </row>
    <row r="141" spans="1:7" ht="12.75">
      <c r="A141" s="220"/>
      <c r="B141" s="220"/>
      <c r="C141" s="218">
        <v>38654</v>
      </c>
      <c r="D141" s="218" t="s">
        <v>143</v>
      </c>
      <c r="E141" s="220">
        <v>86</v>
      </c>
      <c r="F141" s="220">
        <v>3</v>
      </c>
      <c r="G141" s="223">
        <f t="shared" si="3"/>
        <v>258</v>
      </c>
    </row>
    <row r="142" spans="1:7" ht="12.75">
      <c r="A142" s="220"/>
      <c r="B142" s="220"/>
      <c r="C142" s="218">
        <v>38669</v>
      </c>
      <c r="D142" s="218" t="s">
        <v>161</v>
      </c>
      <c r="E142" s="220">
        <v>33</v>
      </c>
      <c r="F142" s="220">
        <v>2</v>
      </c>
      <c r="G142" s="223">
        <f t="shared" si="3"/>
        <v>66</v>
      </c>
    </row>
    <row r="143" spans="1:7" ht="12.75">
      <c r="A143" s="220"/>
      <c r="B143" s="220"/>
      <c r="C143" s="218">
        <v>38669</v>
      </c>
      <c r="D143" s="218" t="s">
        <v>138</v>
      </c>
      <c r="E143" s="220">
        <v>64</v>
      </c>
      <c r="F143" s="220">
        <v>2</v>
      </c>
      <c r="G143" s="223">
        <f t="shared" si="3"/>
        <v>128</v>
      </c>
    </row>
    <row r="144" spans="1:7" ht="12.75">
      <c r="A144" s="220"/>
      <c r="B144" s="220"/>
      <c r="C144" s="218">
        <v>38731</v>
      </c>
      <c r="D144" s="220" t="s">
        <v>138</v>
      </c>
      <c r="E144" s="220">
        <v>26</v>
      </c>
      <c r="F144" s="220">
        <v>2</v>
      </c>
      <c r="G144" s="223">
        <f t="shared" si="3"/>
        <v>52</v>
      </c>
    </row>
    <row r="145" spans="1:7" ht="12.75">
      <c r="A145" s="220"/>
      <c r="B145" s="220"/>
      <c r="C145" s="218">
        <v>38744</v>
      </c>
      <c r="D145" s="220" t="s">
        <v>144</v>
      </c>
      <c r="E145" s="220">
        <v>93</v>
      </c>
      <c r="F145" s="220">
        <v>2</v>
      </c>
      <c r="G145" s="223">
        <f t="shared" si="3"/>
        <v>186</v>
      </c>
    </row>
    <row r="146" spans="1:7" ht="12.75">
      <c r="A146" s="220"/>
      <c r="B146" s="220"/>
      <c r="C146" s="218">
        <v>38808</v>
      </c>
      <c r="D146" s="220" t="s">
        <v>180</v>
      </c>
      <c r="E146" s="220">
        <v>46</v>
      </c>
      <c r="F146" s="220">
        <v>2</v>
      </c>
      <c r="G146" s="223">
        <f t="shared" si="3"/>
        <v>92</v>
      </c>
    </row>
    <row r="147" spans="1:7" ht="12.75">
      <c r="A147" s="220"/>
      <c r="B147" s="220"/>
      <c r="C147" s="218">
        <v>38822</v>
      </c>
      <c r="D147" s="220" t="s">
        <v>162</v>
      </c>
      <c r="E147" s="220">
        <v>35</v>
      </c>
      <c r="F147" s="220">
        <v>2</v>
      </c>
      <c r="G147" s="223">
        <f t="shared" si="3"/>
        <v>70</v>
      </c>
    </row>
    <row r="148" spans="1:7" ht="12.75">
      <c r="A148" s="220"/>
      <c r="B148" s="220"/>
      <c r="C148" s="218">
        <v>38897</v>
      </c>
      <c r="D148" s="220" t="s">
        <v>144</v>
      </c>
      <c r="E148" s="220">
        <v>90</v>
      </c>
      <c r="F148" s="220">
        <v>2</v>
      </c>
      <c r="G148" s="223">
        <f t="shared" si="3"/>
        <v>180</v>
      </c>
    </row>
    <row r="149" spans="1:7" ht="12.75">
      <c r="A149" s="220"/>
      <c r="B149" s="220"/>
      <c r="C149" s="218">
        <v>38948</v>
      </c>
      <c r="D149" s="220" t="s">
        <v>392</v>
      </c>
      <c r="E149" s="220">
        <v>54</v>
      </c>
      <c r="F149" s="220">
        <v>2</v>
      </c>
      <c r="G149" s="223">
        <f t="shared" si="3"/>
        <v>108</v>
      </c>
    </row>
    <row r="150" spans="1:7" ht="12.75">
      <c r="A150" s="220"/>
      <c r="B150" s="220"/>
      <c r="C150" s="218">
        <v>38971</v>
      </c>
      <c r="D150" s="220" t="s">
        <v>144</v>
      </c>
      <c r="E150" s="220">
        <v>113</v>
      </c>
      <c r="F150" s="220">
        <v>2</v>
      </c>
      <c r="G150" s="223">
        <f t="shared" si="3"/>
        <v>226</v>
      </c>
    </row>
    <row r="151" spans="1:7" ht="12.75">
      <c r="A151" s="220"/>
      <c r="B151" s="220"/>
      <c r="C151" s="218">
        <v>39004</v>
      </c>
      <c r="D151" s="220" t="s">
        <v>138</v>
      </c>
      <c r="E151" s="220">
        <v>49</v>
      </c>
      <c r="F151" s="220">
        <v>2</v>
      </c>
      <c r="G151" s="223">
        <f t="shared" si="3"/>
        <v>98</v>
      </c>
    </row>
    <row r="152" spans="1:7" ht="12.75">
      <c r="A152" s="220"/>
      <c r="B152" s="220"/>
      <c r="C152" s="218"/>
      <c r="D152" s="220"/>
      <c r="E152" s="220"/>
      <c r="F152" s="220"/>
      <c r="G152" s="223">
        <f t="shared" si="3"/>
        <v>0</v>
      </c>
    </row>
    <row r="153" spans="1:7" ht="12.75">
      <c r="A153" s="220"/>
      <c r="B153" s="220"/>
      <c r="C153" s="218"/>
      <c r="D153" s="220"/>
      <c r="E153" s="220"/>
      <c r="F153" s="220"/>
      <c r="G153" s="223">
        <f t="shared" si="3"/>
        <v>0</v>
      </c>
    </row>
    <row r="154" spans="4:7" ht="12.75">
      <c r="D154" s="220"/>
      <c r="E154" s="220"/>
      <c r="F154" s="220"/>
      <c r="G154" s="223">
        <f t="shared" si="3"/>
        <v>0</v>
      </c>
    </row>
    <row r="156" ht="12.75">
      <c r="G156" s="237">
        <f>SUM(G139:G155)</f>
        <v>1705</v>
      </c>
    </row>
    <row r="157" spans="1:7" ht="13.5" thickBot="1">
      <c r="A157" s="232"/>
      <c r="B157" s="232"/>
      <c r="C157" s="249"/>
      <c r="D157" s="232"/>
      <c r="E157" s="232"/>
      <c r="F157" s="232"/>
      <c r="G157" s="233"/>
    </row>
    <row r="158" spans="2:7" ht="12.75">
      <c r="B158" s="216" t="s">
        <v>353</v>
      </c>
      <c r="C158" s="231">
        <v>38864</v>
      </c>
      <c r="D158" t="s">
        <v>357</v>
      </c>
      <c r="E158">
        <v>208</v>
      </c>
      <c r="F158">
        <v>2</v>
      </c>
      <c r="G158" s="243">
        <f aca="true" t="shared" si="4" ref="G158:G164">E158*F158</f>
        <v>416</v>
      </c>
    </row>
    <row r="159" spans="2:7" ht="12.75">
      <c r="B159" s="216"/>
      <c r="C159" s="231">
        <v>38791</v>
      </c>
      <c r="D159" t="s">
        <v>138</v>
      </c>
      <c r="E159">
        <v>44</v>
      </c>
      <c r="F159">
        <v>5</v>
      </c>
      <c r="G159" s="223">
        <f t="shared" si="4"/>
        <v>220</v>
      </c>
    </row>
    <row r="160" spans="2:7" ht="12.75">
      <c r="B160" s="216"/>
      <c r="C160" s="231">
        <v>38824</v>
      </c>
      <c r="D160" t="s">
        <v>138</v>
      </c>
      <c r="E160">
        <v>42</v>
      </c>
      <c r="F160">
        <v>3</v>
      </c>
      <c r="G160" s="223">
        <f t="shared" si="4"/>
        <v>126</v>
      </c>
    </row>
    <row r="161" spans="2:7" ht="12.75">
      <c r="B161" s="216"/>
      <c r="C161" s="231">
        <v>38983</v>
      </c>
      <c r="D161" t="s">
        <v>180</v>
      </c>
      <c r="E161">
        <v>64</v>
      </c>
      <c r="F161">
        <v>3</v>
      </c>
      <c r="G161" s="223">
        <f t="shared" si="4"/>
        <v>192</v>
      </c>
    </row>
    <row r="162" spans="2:7" ht="12.75">
      <c r="B162" s="216"/>
      <c r="G162" s="223">
        <f t="shared" si="4"/>
        <v>0</v>
      </c>
    </row>
    <row r="163" spans="2:7" ht="12.75">
      <c r="B163" s="216"/>
      <c r="G163" s="223">
        <f t="shared" si="4"/>
        <v>0</v>
      </c>
    </row>
    <row r="164" spans="2:7" ht="12.75">
      <c r="B164" s="216"/>
      <c r="G164" s="223">
        <f t="shared" si="4"/>
        <v>0</v>
      </c>
    </row>
    <row r="165" spans="2:7" ht="12.75">
      <c r="B165" s="216"/>
      <c r="G165" s="223"/>
    </row>
    <row r="166" ht="12.75">
      <c r="G166" s="355">
        <f>SUM(G158:G165)</f>
        <v>954</v>
      </c>
    </row>
    <row r="167" ht="13.5" thickBot="1">
      <c r="G167" s="223"/>
    </row>
    <row r="168" spans="1:7" ht="12.75">
      <c r="A168" s="239"/>
      <c r="B168" s="240" t="s">
        <v>106</v>
      </c>
      <c r="C168" s="241">
        <v>38641</v>
      </c>
      <c r="D168" s="242" t="s">
        <v>162</v>
      </c>
      <c r="E168" s="239">
        <v>36</v>
      </c>
      <c r="F168" s="239">
        <v>6</v>
      </c>
      <c r="G168" s="243">
        <f>E168*F168</f>
        <v>216</v>
      </c>
    </row>
    <row r="169" spans="3:7" ht="12.75">
      <c r="C169" s="231">
        <v>38724</v>
      </c>
      <c r="D169" t="s">
        <v>180</v>
      </c>
      <c r="E169">
        <v>58</v>
      </c>
      <c r="F169">
        <v>5</v>
      </c>
      <c r="G169" s="223">
        <f>E169*F169</f>
        <v>290</v>
      </c>
    </row>
    <row r="170" spans="3:7" ht="12.75">
      <c r="C170" s="231">
        <v>38766</v>
      </c>
      <c r="D170" t="s">
        <v>138</v>
      </c>
      <c r="E170">
        <v>42</v>
      </c>
      <c r="F170">
        <v>7</v>
      </c>
      <c r="G170" s="223">
        <f>E170*F170</f>
        <v>294</v>
      </c>
    </row>
    <row r="171" spans="3:7" ht="12.75">
      <c r="C171" s="231">
        <v>38767</v>
      </c>
      <c r="D171" t="s">
        <v>143</v>
      </c>
      <c r="E171">
        <v>27</v>
      </c>
      <c r="F171">
        <v>11</v>
      </c>
      <c r="G171" s="223">
        <f>E171*F171</f>
        <v>297</v>
      </c>
    </row>
    <row r="172" ht="12.75">
      <c r="G172" s="223">
        <f>E172*F172</f>
        <v>0</v>
      </c>
    </row>
    <row r="174" ht="12.75">
      <c r="G174" s="237">
        <f>SUM(G168:G173)</f>
        <v>1097</v>
      </c>
    </row>
    <row r="175" ht="13.5" thickBot="1">
      <c r="G175" s="237"/>
    </row>
    <row r="176" spans="1:7" ht="12.75">
      <c r="A176" s="238"/>
      <c r="B176" s="267" t="s">
        <v>108</v>
      </c>
      <c r="C176" s="241">
        <v>38836</v>
      </c>
      <c r="D176" s="238" t="s">
        <v>260</v>
      </c>
      <c r="E176" s="238">
        <v>117</v>
      </c>
      <c r="F176" s="238">
        <v>17</v>
      </c>
      <c r="G176" s="243">
        <f>E176*F176</f>
        <v>1989</v>
      </c>
    </row>
    <row r="177" ht="12.75">
      <c r="G177" s="223">
        <f>E177*F177</f>
        <v>0</v>
      </c>
    </row>
    <row r="178" ht="12.75">
      <c r="G178" s="237">
        <f>SUM(G176:G177)</f>
        <v>1989</v>
      </c>
    </row>
    <row r="179" spans="1:7" ht="13.5" thickBot="1">
      <c r="A179" s="232"/>
      <c r="B179" s="232"/>
      <c r="C179" s="249"/>
      <c r="D179" s="232"/>
      <c r="E179" s="232"/>
      <c r="F179" s="232"/>
      <c r="G179" s="233"/>
    </row>
    <row r="180" spans="2:7" ht="12.75">
      <c r="B180" s="216" t="s">
        <v>190</v>
      </c>
      <c r="C180" s="231">
        <v>38780</v>
      </c>
      <c r="D180" t="s">
        <v>191</v>
      </c>
      <c r="E180">
        <v>26</v>
      </c>
      <c r="F180">
        <v>10</v>
      </c>
      <c r="G180" s="223">
        <f>E180*F180</f>
        <v>260</v>
      </c>
    </row>
    <row r="181" ht="12.75">
      <c r="G181" s="223">
        <f>E181*F181</f>
        <v>0</v>
      </c>
    </row>
    <row r="182" ht="12.75">
      <c r="G182" s="237">
        <f>SUM(G180:G181)</f>
        <v>260</v>
      </c>
    </row>
    <row r="183" spans="1:7" ht="13.5" thickBot="1">
      <c r="A183" s="232"/>
      <c r="B183" s="232"/>
      <c r="C183" s="249"/>
      <c r="D183" s="232"/>
      <c r="E183" s="232"/>
      <c r="F183" s="232"/>
      <c r="G183" s="246"/>
    </row>
    <row r="184" ht="12.75">
      <c r="G184" s="237"/>
    </row>
    <row r="185" ht="12.75">
      <c r="G185" s="237"/>
    </row>
    <row r="187" ht="13.5" thickBot="1"/>
    <row r="188" spans="1:10" s="220" customFormat="1" ht="12.75">
      <c r="A188" s="239"/>
      <c r="B188" s="240" t="s">
        <v>163</v>
      </c>
      <c r="C188" s="241">
        <v>39078</v>
      </c>
      <c r="D188" s="359" t="s">
        <v>138</v>
      </c>
      <c r="E188" s="239">
        <v>31</v>
      </c>
      <c r="F188" s="239">
        <v>30</v>
      </c>
      <c r="G188" s="243">
        <f>E188*F188</f>
        <v>930</v>
      </c>
      <c r="J188" s="356"/>
    </row>
    <row r="189" ht="12.75">
      <c r="G189" s="223">
        <f>E189*F189</f>
        <v>0</v>
      </c>
    </row>
    <row r="190" ht="12.75">
      <c r="G190" s="222">
        <f>SUM(G188:G189)</f>
        <v>930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6">
      <selection activeCell="I24" sqref="I24"/>
    </sheetView>
  </sheetViews>
  <sheetFormatPr defaultColWidth="9.140625" defaultRowHeight="12.75"/>
  <cols>
    <col min="1" max="1" width="2.57421875" style="108" customWidth="1"/>
    <col min="2" max="2" width="2.28125" style="108" customWidth="1"/>
    <col min="3" max="3" width="2.421875" style="108" customWidth="1"/>
    <col min="4" max="4" width="13.8515625" style="4" bestFit="1" customWidth="1"/>
    <col min="5" max="5" width="27.57421875" style="3" bestFit="1" customWidth="1"/>
    <col min="6" max="6" width="9.140625" style="3" customWidth="1"/>
    <col min="7" max="16384" width="9.140625" style="1" customWidth="1"/>
  </cols>
  <sheetData>
    <row r="1" spans="1:4" ht="15.75">
      <c r="A1" s="364" t="s">
        <v>0</v>
      </c>
      <c r="B1" s="364"/>
      <c r="C1" s="364"/>
      <c r="D1" s="2" t="s">
        <v>1</v>
      </c>
    </row>
    <row r="2" spans="1:5" ht="15.75">
      <c r="A2" s="363" t="s">
        <v>2</v>
      </c>
      <c r="B2" s="363"/>
      <c r="C2" s="363"/>
      <c r="D2" s="363"/>
      <c r="E2" s="363"/>
    </row>
    <row r="3" spans="1:5" ht="15">
      <c r="A3" s="100">
        <v>1</v>
      </c>
      <c r="B3" s="101">
        <v>0</v>
      </c>
      <c r="C3" s="102">
        <v>0</v>
      </c>
      <c r="D3" s="99" t="s">
        <v>3</v>
      </c>
      <c r="E3" s="96"/>
    </row>
    <row r="4" spans="1:5" ht="15">
      <c r="A4" s="100">
        <v>1</v>
      </c>
      <c r="B4" s="101">
        <v>0</v>
      </c>
      <c r="C4" s="102">
        <v>1</v>
      </c>
      <c r="D4" s="99" t="s">
        <v>4</v>
      </c>
      <c r="E4" s="96"/>
    </row>
    <row r="5" spans="1:5" ht="15">
      <c r="A5" s="100">
        <v>1</v>
      </c>
      <c r="B5" s="101">
        <v>0</v>
      </c>
      <c r="C5" s="102">
        <v>2</v>
      </c>
      <c r="D5" s="99" t="s">
        <v>5</v>
      </c>
      <c r="E5" s="96"/>
    </row>
    <row r="6" spans="1:5" ht="15">
      <c r="A6" s="103">
        <v>1</v>
      </c>
      <c r="B6" s="103">
        <v>1</v>
      </c>
      <c r="C6" s="103">
        <v>0</v>
      </c>
      <c r="D6" s="99" t="s">
        <v>6</v>
      </c>
      <c r="E6" s="95"/>
    </row>
    <row r="7" spans="1:5" ht="15">
      <c r="A7" s="100">
        <v>1</v>
      </c>
      <c r="B7" s="101">
        <v>1</v>
      </c>
      <c r="C7" s="102">
        <v>1</v>
      </c>
      <c r="D7" s="99" t="s">
        <v>6</v>
      </c>
      <c r="E7" s="97" t="s">
        <v>7</v>
      </c>
    </row>
    <row r="8" spans="1:6" ht="15.75">
      <c r="A8" s="363" t="s">
        <v>8</v>
      </c>
      <c r="B8" s="363"/>
      <c r="C8" s="363"/>
      <c r="D8" s="363"/>
      <c r="E8" s="363"/>
      <c r="F8" s="4"/>
    </row>
    <row r="9" spans="1:5" ht="15">
      <c r="A9" s="100">
        <v>2</v>
      </c>
      <c r="B9" s="101">
        <v>1</v>
      </c>
      <c r="C9" s="102">
        <v>0</v>
      </c>
      <c r="D9" s="99" t="s">
        <v>9</v>
      </c>
      <c r="E9" s="96"/>
    </row>
    <row r="10" spans="1:5" ht="15">
      <c r="A10" s="100">
        <v>2</v>
      </c>
      <c r="B10" s="101">
        <v>1</v>
      </c>
      <c r="C10" s="102">
        <v>2</v>
      </c>
      <c r="D10" s="99" t="s">
        <v>9</v>
      </c>
      <c r="E10" s="98" t="s">
        <v>10</v>
      </c>
    </row>
    <row r="11" spans="1:5" ht="15">
      <c r="A11" s="100">
        <v>2</v>
      </c>
      <c r="B11" s="101">
        <v>2</v>
      </c>
      <c r="C11" s="102">
        <v>0</v>
      </c>
      <c r="D11" s="99" t="s">
        <v>11</v>
      </c>
      <c r="E11" s="96"/>
    </row>
    <row r="12" spans="1:5" ht="15">
      <c r="A12" s="100">
        <v>2</v>
      </c>
      <c r="B12" s="101">
        <v>2</v>
      </c>
      <c r="C12" s="102">
        <v>2</v>
      </c>
      <c r="D12" s="99" t="s">
        <v>11</v>
      </c>
      <c r="E12" s="98" t="s">
        <v>10</v>
      </c>
    </row>
    <row r="13" spans="1:5" ht="15">
      <c r="A13" s="100">
        <v>2</v>
      </c>
      <c r="B13" s="101">
        <v>3</v>
      </c>
      <c r="C13" s="102">
        <v>0</v>
      </c>
      <c r="D13" s="99" t="s">
        <v>12</v>
      </c>
      <c r="E13" s="96"/>
    </row>
    <row r="14" spans="1:5" ht="15">
      <c r="A14" s="100">
        <v>2</v>
      </c>
      <c r="B14" s="101">
        <v>3</v>
      </c>
      <c r="C14" s="102">
        <v>2</v>
      </c>
      <c r="D14" s="99" t="s">
        <v>12</v>
      </c>
      <c r="E14" s="98" t="s">
        <v>10</v>
      </c>
    </row>
    <row r="15" spans="1:5" ht="15">
      <c r="A15" s="100">
        <v>2</v>
      </c>
      <c r="B15" s="101">
        <v>4</v>
      </c>
      <c r="C15" s="102">
        <v>0</v>
      </c>
      <c r="D15" s="99" t="s">
        <v>13</v>
      </c>
      <c r="E15" s="96"/>
    </row>
    <row r="16" spans="1:5" ht="15">
      <c r="A16" s="100">
        <v>2</v>
      </c>
      <c r="B16" s="101">
        <v>4</v>
      </c>
      <c r="C16" s="102">
        <v>2</v>
      </c>
      <c r="D16" s="99" t="s">
        <v>13</v>
      </c>
      <c r="E16" s="98" t="s">
        <v>10</v>
      </c>
    </row>
    <row r="17" spans="1:5" ht="15.75">
      <c r="A17" s="363" t="s">
        <v>14</v>
      </c>
      <c r="B17" s="363"/>
      <c r="C17" s="363"/>
      <c r="D17" s="363"/>
      <c r="E17" s="363"/>
    </row>
    <row r="18" spans="1:5" ht="15">
      <c r="A18" s="100">
        <v>3</v>
      </c>
      <c r="B18" s="101">
        <v>1</v>
      </c>
      <c r="C18" s="102">
        <v>0</v>
      </c>
      <c r="D18" s="99" t="s">
        <v>15</v>
      </c>
      <c r="E18" s="96" t="s">
        <v>16</v>
      </c>
    </row>
    <row r="19" spans="1:5" ht="15">
      <c r="A19" s="100">
        <v>3</v>
      </c>
      <c r="B19" s="101">
        <v>2</v>
      </c>
      <c r="C19" s="102">
        <v>0</v>
      </c>
      <c r="D19" s="99" t="s">
        <v>15</v>
      </c>
      <c r="E19" s="96" t="s">
        <v>17</v>
      </c>
    </row>
    <row r="20" spans="1:5" ht="15.75">
      <c r="A20" s="363" t="s">
        <v>18</v>
      </c>
      <c r="B20" s="363"/>
      <c r="C20" s="363"/>
      <c r="D20" s="363"/>
      <c r="E20" s="363"/>
    </row>
    <row r="21" spans="1:5" ht="15">
      <c r="A21" s="100">
        <v>4</v>
      </c>
      <c r="B21" s="101">
        <v>1</v>
      </c>
      <c r="C21" s="102">
        <v>1</v>
      </c>
      <c r="D21" s="99" t="s">
        <v>19</v>
      </c>
      <c r="E21" s="96" t="s">
        <v>20</v>
      </c>
    </row>
    <row r="22" spans="1:5" ht="15">
      <c r="A22" s="100">
        <v>4</v>
      </c>
      <c r="B22" s="101">
        <v>1</v>
      </c>
      <c r="C22" s="102">
        <v>2</v>
      </c>
      <c r="D22" s="99" t="s">
        <v>19</v>
      </c>
      <c r="E22" s="96" t="s">
        <v>21</v>
      </c>
    </row>
    <row r="23" spans="1:5" ht="15">
      <c r="A23" s="107">
        <v>4</v>
      </c>
      <c r="B23" s="104">
        <v>1</v>
      </c>
      <c r="C23" s="105">
        <v>3</v>
      </c>
      <c r="D23" s="99" t="s">
        <v>19</v>
      </c>
      <c r="E23" s="96" t="s">
        <v>22</v>
      </c>
    </row>
    <row r="24" spans="1:5" ht="15">
      <c r="A24" s="107">
        <v>4</v>
      </c>
      <c r="B24" s="104">
        <v>2</v>
      </c>
      <c r="C24" s="105">
        <v>1</v>
      </c>
      <c r="D24" s="99" t="s">
        <v>23</v>
      </c>
      <c r="E24" s="96" t="s">
        <v>20</v>
      </c>
    </row>
    <row r="25" spans="1:5" ht="15">
      <c r="A25" s="109">
        <v>4</v>
      </c>
      <c r="B25" s="103">
        <v>2</v>
      </c>
      <c r="C25" s="106">
        <v>2</v>
      </c>
      <c r="D25" s="99" t="s">
        <v>23</v>
      </c>
      <c r="E25" s="96" t="s">
        <v>21</v>
      </c>
    </row>
    <row r="26" spans="1:5" ht="15">
      <c r="A26" s="100">
        <v>4</v>
      </c>
      <c r="B26" s="101">
        <v>2</v>
      </c>
      <c r="C26" s="102">
        <v>3</v>
      </c>
      <c r="D26" s="99" t="s">
        <v>23</v>
      </c>
      <c r="E26" s="96" t="s">
        <v>22</v>
      </c>
    </row>
    <row r="27" spans="1:5" ht="15">
      <c r="A27" s="107">
        <v>4</v>
      </c>
      <c r="B27" s="104">
        <v>3</v>
      </c>
      <c r="C27" s="105">
        <v>1</v>
      </c>
      <c r="D27" s="99" t="s">
        <v>24</v>
      </c>
      <c r="E27" s="96" t="s">
        <v>20</v>
      </c>
    </row>
    <row r="28" spans="1:5" ht="15">
      <c r="A28" s="107">
        <v>4</v>
      </c>
      <c r="B28" s="104">
        <v>3</v>
      </c>
      <c r="C28" s="105">
        <v>2</v>
      </c>
      <c r="D28" s="99" t="s">
        <v>24</v>
      </c>
      <c r="E28" s="96" t="s">
        <v>21</v>
      </c>
    </row>
    <row r="29" spans="1:5" ht="15">
      <c r="A29" s="107">
        <v>4</v>
      </c>
      <c r="B29" s="104">
        <v>3</v>
      </c>
      <c r="C29" s="105">
        <v>3</v>
      </c>
      <c r="D29" s="99" t="s">
        <v>24</v>
      </c>
      <c r="E29" s="96" t="s">
        <v>22</v>
      </c>
    </row>
    <row r="30" spans="1:5" ht="15.75">
      <c r="A30" s="363" t="s">
        <v>25</v>
      </c>
      <c r="B30" s="363"/>
      <c r="C30" s="363"/>
      <c r="D30" s="363"/>
      <c r="E30" s="363"/>
    </row>
    <row r="31" spans="1:5" ht="15">
      <c r="A31" s="100">
        <v>5</v>
      </c>
      <c r="B31" s="101">
        <v>0</v>
      </c>
      <c r="C31" s="102">
        <v>0</v>
      </c>
      <c r="D31" s="99"/>
      <c r="E31" s="96"/>
    </row>
    <row r="32" spans="1:5" ht="15.75">
      <c r="A32" s="363" t="s">
        <v>26</v>
      </c>
      <c r="B32" s="363"/>
      <c r="C32" s="363"/>
      <c r="D32" s="363"/>
      <c r="E32" s="363"/>
    </row>
    <row r="33" spans="1:5" ht="15">
      <c r="A33" s="100">
        <v>6</v>
      </c>
      <c r="B33" s="101">
        <v>1</v>
      </c>
      <c r="C33" s="102">
        <v>0</v>
      </c>
      <c r="D33" s="99" t="s">
        <v>27</v>
      </c>
      <c r="E33" s="96"/>
    </row>
    <row r="34" spans="1:5" ht="15">
      <c r="A34" s="107">
        <v>6</v>
      </c>
      <c r="B34" s="104">
        <v>2</v>
      </c>
      <c r="C34" s="105">
        <v>0</v>
      </c>
      <c r="D34" s="99" t="s">
        <v>10</v>
      </c>
      <c r="E34" s="96" t="s">
        <v>28</v>
      </c>
    </row>
    <row r="35" spans="1:5" ht="15.75">
      <c r="A35" s="363" t="s">
        <v>29</v>
      </c>
      <c r="B35" s="363"/>
      <c r="C35" s="363"/>
      <c r="D35" s="363"/>
      <c r="E35" s="363"/>
    </row>
    <row r="36" spans="1:5" ht="15">
      <c r="A36" s="100">
        <v>7</v>
      </c>
      <c r="B36" s="101">
        <v>1</v>
      </c>
      <c r="C36" s="102">
        <v>0</v>
      </c>
      <c r="D36" s="99" t="s">
        <v>30</v>
      </c>
      <c r="E36" s="96" t="s">
        <v>31</v>
      </c>
    </row>
    <row r="37" spans="1:5" ht="15">
      <c r="A37" s="100">
        <v>7</v>
      </c>
      <c r="B37" s="101">
        <v>2</v>
      </c>
      <c r="C37" s="102">
        <v>0</v>
      </c>
      <c r="D37" s="99" t="s">
        <v>32</v>
      </c>
      <c r="E37" s="96"/>
    </row>
  </sheetData>
  <sheetProtection sheet="1" objects="1" scenarios="1"/>
  <mergeCells count="8">
    <mergeCell ref="A1:C1"/>
    <mergeCell ref="A2:E2"/>
    <mergeCell ref="A8:E8"/>
    <mergeCell ref="A17:E17"/>
    <mergeCell ref="A20:E20"/>
    <mergeCell ref="A30:E30"/>
    <mergeCell ref="A32:E32"/>
    <mergeCell ref="A35:E3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C1">
      <selection activeCell="U3" sqref="U3"/>
    </sheetView>
  </sheetViews>
  <sheetFormatPr defaultColWidth="9.140625" defaultRowHeight="12.75"/>
  <cols>
    <col min="1" max="1" width="3.7109375" style="5" bestFit="1" customWidth="1"/>
    <col min="2" max="2" width="3.7109375" style="6" bestFit="1" customWidth="1"/>
    <col min="3" max="3" width="3.7109375" style="7" bestFit="1" customWidth="1"/>
    <col min="4" max="4" width="3.7109375" style="8" bestFit="1" customWidth="1"/>
    <col min="5" max="7" width="2.00390625" style="93" bestFit="1" customWidth="1"/>
    <col min="8" max="8" width="13.57421875" style="10" bestFit="1" customWidth="1"/>
    <col min="9" max="9" width="12.140625" style="11" bestFit="1" customWidth="1"/>
    <col min="10" max="10" width="10.421875" style="11" customWidth="1"/>
    <col min="11" max="11" width="5.140625" style="12" bestFit="1" customWidth="1"/>
    <col min="12" max="12" width="4.421875" style="110" bestFit="1" customWidth="1"/>
    <col min="13" max="13" width="3.7109375" style="12" bestFit="1" customWidth="1"/>
    <col min="14" max="14" width="7.8515625" style="12" customWidth="1"/>
    <col min="15" max="15" width="6.421875" style="12" bestFit="1" customWidth="1"/>
    <col min="16" max="17" width="3.7109375" style="12" bestFit="1" customWidth="1"/>
    <col min="18" max="18" width="5.140625" style="12" bestFit="1" customWidth="1"/>
    <col min="19" max="19" width="3.7109375" style="12" bestFit="1" customWidth="1"/>
    <col min="20" max="20" width="3.7109375" style="13" bestFit="1" customWidth="1"/>
    <col min="21" max="21" width="8.28125" style="6" bestFit="1" customWidth="1"/>
    <col min="22" max="22" width="3.7109375" style="14" bestFit="1" customWidth="1"/>
    <col min="23" max="23" width="3.7109375" style="6" bestFit="1" customWidth="1"/>
    <col min="24" max="24" width="8.28125" style="6" bestFit="1" customWidth="1"/>
    <col min="25" max="25" width="3.7109375" style="6" bestFit="1" customWidth="1"/>
    <col min="26" max="26" width="7.00390625" style="15" bestFit="1" customWidth="1"/>
    <col min="27" max="27" width="3.7109375" style="5" bestFit="1" customWidth="1"/>
    <col min="28" max="31" width="4.00390625" style="16" bestFit="1" customWidth="1"/>
    <col min="32" max="32" width="4.140625" style="16" customWidth="1"/>
    <col min="33" max="35" width="4.00390625" style="16" bestFit="1" customWidth="1"/>
    <col min="36" max="16384" width="9.140625" style="17" customWidth="1"/>
  </cols>
  <sheetData>
    <row r="1" spans="5:7" ht="16.5" thickBot="1">
      <c r="E1" s="9"/>
      <c r="F1" s="9"/>
      <c r="G1" s="9"/>
    </row>
    <row r="2" spans="1:35" s="35" customFormat="1" ht="128.25" customHeight="1" thickBot="1">
      <c r="A2" s="18" t="s">
        <v>33</v>
      </c>
      <c r="B2" s="19" t="s">
        <v>34</v>
      </c>
      <c r="C2" s="20" t="s">
        <v>35</v>
      </c>
      <c r="D2" s="21" t="s">
        <v>37</v>
      </c>
      <c r="E2" s="365" t="s">
        <v>38</v>
      </c>
      <c r="F2" s="365"/>
      <c r="G2" s="365"/>
      <c r="H2" s="22" t="s">
        <v>39</v>
      </c>
      <c r="I2" s="366" t="s">
        <v>1</v>
      </c>
      <c r="J2" s="367"/>
      <c r="K2" s="23" t="s">
        <v>40</v>
      </c>
      <c r="L2" s="111" t="s">
        <v>41</v>
      </c>
      <c r="M2" s="24" t="s">
        <v>42</v>
      </c>
      <c r="N2" s="25" t="s">
        <v>43</v>
      </c>
      <c r="O2" s="26" t="s">
        <v>44</v>
      </c>
      <c r="P2" s="27" t="s">
        <v>45</v>
      </c>
      <c r="Q2" s="27" t="s">
        <v>46</v>
      </c>
      <c r="R2" s="23" t="s">
        <v>47</v>
      </c>
      <c r="S2" s="27" t="s">
        <v>48</v>
      </c>
      <c r="T2" s="28" t="s">
        <v>49</v>
      </c>
      <c r="U2" s="29" t="s">
        <v>50</v>
      </c>
      <c r="V2" s="30" t="s">
        <v>51</v>
      </c>
      <c r="W2" s="31" t="s">
        <v>52</v>
      </c>
      <c r="X2" s="30" t="s">
        <v>53</v>
      </c>
      <c r="Y2" s="32" t="s">
        <v>54</v>
      </c>
      <c r="Z2" s="30" t="s">
        <v>55</v>
      </c>
      <c r="AA2" s="33" t="s">
        <v>60</v>
      </c>
      <c r="AB2" s="34"/>
      <c r="AC2" s="34"/>
      <c r="AD2" s="34"/>
      <c r="AE2" s="34"/>
      <c r="AF2" s="34"/>
      <c r="AG2" s="34"/>
      <c r="AH2" s="34"/>
      <c r="AI2" s="34"/>
    </row>
    <row r="3" spans="1:35" s="54" customFormat="1" ht="15">
      <c r="A3" s="36" t="e">
        <f>CONCATENATE(Főlap!#REF!)</f>
        <v>#REF!</v>
      </c>
      <c r="B3" s="36"/>
      <c r="C3" s="36" t="e">
        <f>CONCATENATE(Főlap!#REF!)</f>
        <v>#REF!</v>
      </c>
      <c r="D3" s="36" t="e">
        <f>CONCATENATE(Főlap!#REF!)</f>
        <v>#REF!</v>
      </c>
      <c r="E3" s="37" t="e">
        <f>SUM(Főlap!#REF!)</f>
        <v>#REF!</v>
      </c>
      <c r="F3" s="37" t="e">
        <f>SUM(Főlap!#REF!)</f>
        <v>#REF!</v>
      </c>
      <c r="G3" s="37" t="e">
        <f>SUM(Főlap!#REF!)</f>
        <v>#REF!</v>
      </c>
      <c r="H3" s="38" t="e">
        <f aca="true" t="shared" si="0" ref="H3:H59">IF(AND(E3=1,G3&lt;2),"gyalogos",IF(AND(E3=1,G3=2),"táj.verseny",IF(E3=2,"magashegyi",IF(E3=3,"kerékpáros",IF(E3=4,"vízi",IF(E3=5,"sí",IF(E3=6,"barlangi",IF(E3=7,"egyéb",""))))))))</f>
        <v>#REF!</v>
      </c>
      <c r="I3" s="39" t="e">
        <f>IF(AND(E3=1,F3&gt;0),"telj.túra ",IF(AND(E3=2,F3=1),"völgyi ",IF(AND(E3=2,F3=2),"gyephavasi ",IF(AND(E3=2,F3=3),"sziklatúra ",IF(AND(E3=2,F3=4),"bizt.mászóút ",IF(AND(E3=3,F3=1),"országúti ",IF(AND(E3=3,F3=2),"terep ","")))))))</f>
        <v>#REF!</v>
      </c>
      <c r="J3" s="40" t="e">
        <f aca="true" t="shared" si="1" ref="J3:J59">IF(AND(E3&lt;4,G3=1),"téli",IF(AND(E3=4,F3=1),"állóvíz",IF(AND(E3=4,F3=2),"folyóvíz le",IF(AND(E3=4,F3=3),"folyóvíz fel",IF(OR(AND(E3=2,G3=2),AND(E3=6,F3=2)),"különleges",IF(AND(E3=7,F3=1,G3=0),"kulturális",IF(AND(E3=7,F3=2,G3=0),"munka","")))))))</f>
        <v>#REF!</v>
      </c>
      <c r="K3" s="41" t="e">
        <f>SUM(Főlap!#REF!)</f>
        <v>#REF!</v>
      </c>
      <c r="L3" s="112" t="e">
        <f aca="true" t="shared" si="2" ref="L3:L59">IF(OR(AND(E3=4,F3=1,G3=1),AND(E3=4,F3=2,G3=3),AND(E3=1,G3&lt;2)),1.5,IF(AND(E3=1,G3=2,F3=0),3,IF(AND(E3=3,F3=1),0.5,IF(OR(AND(E3=4,F3=3),AND(E3=4,F3=2,G3=1),AND(E3=3,F3=2)),1,IF(AND(E3=4,F3=1,G3=2),1.6,IF(AND(E3=4,F3=1,G3=3),2.3,IF(AND(E3=4,F3=2,G3=2),1.2,0)))))))</f>
        <v>#REF!</v>
      </c>
      <c r="M3" s="42" t="e">
        <f aca="true" t="shared" si="3" ref="M3:M59">IF(AND(E3=4,F3&lt;3),1,IF(AND(E3=4,F3=3,G3=1),2,IF(AND(E3=4,F3=3,G3=2),2.4,IF(AND(E3=4,F3=3,G3=3),3,1))))</f>
        <v>#REF!</v>
      </c>
      <c r="N3" s="43" t="e">
        <f>SUM(Főlap!#REF!)</f>
        <v>#REF!</v>
      </c>
      <c r="O3" s="44" t="e">
        <f>SUM(Főlap!#REF!)</f>
        <v>#REF!</v>
      </c>
      <c r="P3" s="45" t="e">
        <f aca="true" t="shared" si="4" ref="P3:P59">IF(OR(E3=1,E3=3),2,IF(OR(AND(E3=2,F3=1),AND(E3=2,F3=2)),2,IF(AND(E3=2,F3=3),4,IF(AND(E3=2,F3=4),5,0))))</f>
        <v>#REF!</v>
      </c>
      <c r="Q3" s="45" t="e">
        <f aca="true" t="shared" si="5" ref="Q3:Q59">IF(AND(E3=2,F3=2),1,IF(AND(E3=2,F3=3),2,IF(AND(E3=2,F3=4),3,0)))</f>
        <v>#REF!</v>
      </c>
      <c r="R3" s="43" t="e">
        <f>SUM(Főlap!#REF!)</f>
        <v>#REF!</v>
      </c>
      <c r="S3" s="46" t="e">
        <f>IF(AND(E3=2,F3=1,G3=0),6,IF(AND(E3=2,F3=1,G3=2),7,IF(OR(AND(E3=2,F3=2,G3=0),AND(E3=2,F3=3,G3=0)),8,IF(AND(E3=2,F3=2,G3=2),10,IF(AND(E3=2,F3=3,G3=2),12,IF(AND(E3=2,F3=4,G3=0),14,IF(AND(E3=2,F3=4,G3=2),18,"")))))))</f>
        <v>#REF!</v>
      </c>
      <c r="T3" s="46" t="e">
        <f aca="true" t="shared" si="6" ref="T3:T59">IF(OR(AND(E3=5,F3=0,G3=0),AND(E3=6,F3=1,G3=0)),7,IF(AND(E3=6,F3=2,G3=0),14,0))</f>
        <v>#REF!</v>
      </c>
      <c r="U3" s="47" t="e">
        <f aca="true" t="shared" si="7" ref="U3:U59">IF(OR(E3=1,E3=3),(K3*L3*M3)+(0.01*N3*P3),IF(E3=2,(0.01*N3*P3)+(0.01*O3*Q3)+(R3*S3),IF(E3=4,(K3*L3*M3),IF(OR(E3=5,E3=6),(R3*T3),IF(AND(E3=7,F3=1),R3*2,IF(AND(E3=7,F3=2),R3*3,0))))))</f>
        <v>#REF!</v>
      </c>
      <c r="V3" s="48" t="e">
        <f aca="true" t="shared" si="8" ref="V3:V59">IF(AND(E3=1,F3=0,G3=1),1.1,IF(AND(E3=1,F3&gt;0),"",1))</f>
        <v>#REF!</v>
      </c>
      <c r="W3" s="49" t="e">
        <f aca="true" t="shared" si="9" ref="W3:W59">IF(OR(AND(E3=1,F3=1,G3=0,K3&gt;41,K3&lt;72.1),AND(E3=1,F3=1,G3=1,K3&gt;20,K3&lt;30.1)),1.4,IF(OR(AND(E3=1,F3=1,G3=0,K3&gt;72,K3&lt;120.1),AND(E3=1,F3=1,G3=1,K3&gt;30,K3&lt;45.1)),1.6,IF(AND(E3=1,F3=1,G3=0,K3&gt;20,K3&lt;25.1),1.2,IF(AND(E3=1,F3=1,G3=0,K3&gt;25,K3&lt;41.1),1.3,IF(AND(E3=1,F3=1,G3=0,K3&gt;120),1.8,IF(AND(E3=1,F3=1,G3=1,K3&gt;45),1.7,""))))))</f>
        <v>#REF!</v>
      </c>
      <c r="X3" s="47" t="e">
        <f>IF(AND(E3=1,F3&gt;0),U3*W3,U3*V3)</f>
        <v>#REF!</v>
      </c>
      <c r="Y3" s="43" t="e">
        <f>SUM(Főlap!#REF!)</f>
        <v>#REF!</v>
      </c>
      <c r="Z3" s="50" t="e">
        <f>SUM(X3:Y3)</f>
        <v>#REF!</v>
      </c>
      <c r="AA3" s="51" t="e">
        <f>SUM(Főlap!#REF!)</f>
        <v>#REF!</v>
      </c>
      <c r="AB3" s="52"/>
      <c r="AC3" s="52"/>
      <c r="AD3" s="52"/>
      <c r="AE3" s="52"/>
      <c r="AF3" s="52"/>
      <c r="AG3" s="53"/>
      <c r="AH3" s="52"/>
      <c r="AI3" s="52"/>
    </row>
    <row r="4" spans="1:35" s="54" customFormat="1" ht="15">
      <c r="A4" s="55"/>
      <c r="B4" s="56"/>
      <c r="C4" s="57"/>
      <c r="D4" s="58"/>
      <c r="E4" s="37" t="e">
        <f>SUM(Főlap!#REF!)</f>
        <v>#REF!</v>
      </c>
      <c r="F4" s="37" t="e">
        <f>SUM(Főlap!#REF!)</f>
        <v>#REF!</v>
      </c>
      <c r="G4" s="37" t="e">
        <f>SUM(Főlap!#REF!)</f>
        <v>#REF!</v>
      </c>
      <c r="H4" s="38" t="e">
        <f t="shared" si="0"/>
        <v>#REF!</v>
      </c>
      <c r="I4" s="39" t="e">
        <f aca="true" t="shared" si="10" ref="I4:I59">IF(AND(E4=1,F4&gt;0),"telj.túra",IF(AND(E4=2,F4=1),"völgyi",IF(AND(E4=2,F4=2),"gyephavasi",IF(AND(E4=2,F4=3),"sziklatúra",IF(AND(E4=2,F4=4),"bizt. mászóút",IF(AND(E4=3,F4=1),"országúti",IF(AND(E4=3,F4=2),"terep","")))))))</f>
        <v>#REF!</v>
      </c>
      <c r="J4" s="40" t="e">
        <f t="shared" si="1"/>
        <v>#REF!</v>
      </c>
      <c r="K4" s="59" t="e">
        <f>SUM(Főlap!#REF!)</f>
        <v>#REF!</v>
      </c>
      <c r="L4" s="112" t="e">
        <f t="shared" si="2"/>
        <v>#REF!</v>
      </c>
      <c r="M4" s="42" t="e">
        <f t="shared" si="3"/>
        <v>#REF!</v>
      </c>
      <c r="N4" s="60" t="e">
        <f>SUM(Főlap!#REF!)</f>
        <v>#REF!</v>
      </c>
      <c r="O4" s="61" t="e">
        <f>SUM(Főlap!#REF!)</f>
        <v>#REF!</v>
      </c>
      <c r="P4" s="45" t="e">
        <f t="shared" si="4"/>
        <v>#REF!</v>
      </c>
      <c r="Q4" s="45" t="e">
        <f t="shared" si="5"/>
        <v>#REF!</v>
      </c>
      <c r="R4" s="60" t="e">
        <f>SUM(Főlap!#REF!)</f>
        <v>#REF!</v>
      </c>
      <c r="S4" s="46" t="e">
        <f aca="true" t="shared" si="11" ref="S4:S59">IF(AND(E4=2,F4=1,G4=0),6,IF(AND(E4=2,F4=1,G4=2),7,IF(OR(AND(E4=2,F4=2,G4=0),AND(E4=2,F4=3,G4=0)),8,IF(AND(E4=2,F4=2,G4=2),10,IF(AND(E4=2,F4=3,G4=2),12,IF(AND(E4=2,F4=4,G4=0),14,IF(AND(E4=2,F4=4,G4=2),18,"")))))))</f>
        <v>#REF!</v>
      </c>
      <c r="T4" s="46" t="e">
        <f t="shared" si="6"/>
        <v>#REF!</v>
      </c>
      <c r="U4" s="47" t="e">
        <f t="shared" si="7"/>
        <v>#REF!</v>
      </c>
      <c r="V4" s="48" t="e">
        <f t="shared" si="8"/>
        <v>#REF!</v>
      </c>
      <c r="W4" s="49" t="e">
        <f t="shared" si="9"/>
        <v>#REF!</v>
      </c>
      <c r="X4" s="47" t="e">
        <f>IF(AND(E4=1,F4&gt;0),U4*W4,U4*V4)</f>
        <v>#REF!</v>
      </c>
      <c r="Y4" s="60" t="e">
        <f>SUM(Főlap!#REF!)</f>
        <v>#REF!</v>
      </c>
      <c r="Z4" s="50" t="e">
        <f aca="true" t="shared" si="12" ref="Z4:Z59">SUM(X4:Y4)</f>
        <v>#REF!</v>
      </c>
      <c r="AA4" s="51" t="e">
        <f>SUM(Főlap!#REF!)</f>
        <v>#REF!</v>
      </c>
      <c r="AB4" s="52"/>
      <c r="AC4" s="53"/>
      <c r="AD4" s="52"/>
      <c r="AE4" s="52"/>
      <c r="AF4" s="53"/>
      <c r="AG4" s="53"/>
      <c r="AH4" s="52"/>
      <c r="AI4" s="52"/>
    </row>
    <row r="5" spans="1:35" s="54" customFormat="1" ht="15">
      <c r="A5" s="55"/>
      <c r="B5" s="56"/>
      <c r="C5" s="57"/>
      <c r="D5" s="58"/>
      <c r="E5" s="37">
        <f>SUM(Főlap!F3)</f>
        <v>1</v>
      </c>
      <c r="F5" s="37">
        <f>SUM(Főlap!G3)</f>
        <v>0</v>
      </c>
      <c r="G5" s="37">
        <f>SUM(Főlap!H3)</f>
        <v>1</v>
      </c>
      <c r="H5" s="38" t="str">
        <f t="shared" si="0"/>
        <v>gyalogos</v>
      </c>
      <c r="I5" s="39">
        <f t="shared" si="10"/>
      </c>
      <c r="J5" s="40" t="str">
        <f t="shared" si="1"/>
        <v>téli</v>
      </c>
      <c r="K5" s="59">
        <f>SUM(Főlap!K3)</f>
        <v>6</v>
      </c>
      <c r="L5" s="112">
        <f t="shared" si="2"/>
        <v>1.5</v>
      </c>
      <c r="M5" s="42">
        <f t="shared" si="3"/>
        <v>1</v>
      </c>
      <c r="N5" s="60">
        <f>SUM(Főlap!N3)</f>
        <v>200</v>
      </c>
      <c r="O5" s="61">
        <f>SUM(Főlap!O3)</f>
        <v>0</v>
      </c>
      <c r="P5" s="45">
        <f t="shared" si="4"/>
        <v>2</v>
      </c>
      <c r="Q5" s="45">
        <f t="shared" si="5"/>
        <v>0</v>
      </c>
      <c r="R5" s="60">
        <f>SUM(Főlap!P3)</f>
        <v>0</v>
      </c>
      <c r="S5" s="46">
        <f t="shared" si="11"/>
      </c>
      <c r="T5" s="46">
        <f t="shared" si="6"/>
        <v>0</v>
      </c>
      <c r="U5" s="47">
        <f t="shared" si="7"/>
        <v>13</v>
      </c>
      <c r="V5" s="48">
        <f t="shared" si="8"/>
        <v>1.1</v>
      </c>
      <c r="W5" s="49">
        <f t="shared" si="9"/>
      </c>
      <c r="X5" s="47">
        <f aca="true" t="shared" si="13" ref="X5:X59">IF(AND(E5=1,F5&gt;0),U5*W5,U5*V5)</f>
        <v>14.3</v>
      </c>
      <c r="Y5" s="60">
        <f>SUM(Főlap!W3)</f>
        <v>0</v>
      </c>
      <c r="Z5" s="50">
        <f t="shared" si="12"/>
        <v>14.3</v>
      </c>
      <c r="AA5" s="51">
        <f>SUM(Főlap!AC3)</f>
        <v>0</v>
      </c>
      <c r="AB5" s="52"/>
      <c r="AC5" s="52"/>
      <c r="AE5" s="52"/>
      <c r="AF5" s="52"/>
      <c r="AG5" s="52"/>
      <c r="AH5" s="52"/>
      <c r="AI5" s="52"/>
    </row>
    <row r="6" spans="1:35" s="54" customFormat="1" ht="15">
      <c r="A6" s="55"/>
      <c r="B6" s="56"/>
      <c r="C6" s="57"/>
      <c r="D6" s="58"/>
      <c r="E6" s="37">
        <f>SUM(Főlap!F4)</f>
        <v>1</v>
      </c>
      <c r="F6" s="37">
        <f>SUM(Főlap!G4)</f>
        <v>1</v>
      </c>
      <c r="G6" s="37">
        <f>SUM(Főlap!H4)</f>
        <v>1</v>
      </c>
      <c r="H6" s="38" t="str">
        <f t="shared" si="0"/>
        <v>gyalogos</v>
      </c>
      <c r="I6" s="39" t="str">
        <f t="shared" si="10"/>
        <v>telj.túra</v>
      </c>
      <c r="J6" s="40" t="str">
        <f t="shared" si="1"/>
        <v>téli</v>
      </c>
      <c r="K6" s="59">
        <f>SUM(Főlap!K4)</f>
        <v>20.01</v>
      </c>
      <c r="L6" s="112">
        <f t="shared" si="2"/>
        <v>1.5</v>
      </c>
      <c r="M6" s="42">
        <f t="shared" si="3"/>
        <v>1</v>
      </c>
      <c r="N6" s="60">
        <f>SUM(Főlap!N4)</f>
        <v>890</v>
      </c>
      <c r="O6" s="61">
        <f>SUM(Főlap!O4)</f>
        <v>0</v>
      </c>
      <c r="P6" s="45">
        <f t="shared" si="4"/>
        <v>2</v>
      </c>
      <c r="Q6" s="45">
        <f t="shared" si="5"/>
        <v>0</v>
      </c>
      <c r="R6" s="60">
        <f>SUM(Főlap!P4)</f>
        <v>0</v>
      </c>
      <c r="S6" s="46">
        <f t="shared" si="11"/>
      </c>
      <c r="T6" s="46">
        <f t="shared" si="6"/>
        <v>0</v>
      </c>
      <c r="U6" s="47">
        <f t="shared" si="7"/>
        <v>47.815</v>
      </c>
      <c r="V6" s="48">
        <f t="shared" si="8"/>
      </c>
      <c r="W6" s="49">
        <f t="shared" si="9"/>
        <v>1.4</v>
      </c>
      <c r="X6" s="47">
        <f t="shared" si="13"/>
        <v>66.94099999999999</v>
      </c>
      <c r="Y6" s="60">
        <f>SUM(Főlap!W4)</f>
        <v>0</v>
      </c>
      <c r="Z6" s="50">
        <f t="shared" si="12"/>
        <v>66.94099999999999</v>
      </c>
      <c r="AA6" s="51">
        <f>SUM(Főlap!AC4)</f>
        <v>0</v>
      </c>
      <c r="AB6" s="52"/>
      <c r="AC6" s="52"/>
      <c r="AD6" s="52"/>
      <c r="AE6" s="52"/>
      <c r="AF6" s="53"/>
      <c r="AG6" s="53"/>
      <c r="AH6" s="52"/>
      <c r="AI6" s="52"/>
    </row>
    <row r="7" spans="1:35" s="54" customFormat="1" ht="15">
      <c r="A7" s="55"/>
      <c r="B7" s="56"/>
      <c r="C7" s="57"/>
      <c r="D7" s="58"/>
      <c r="E7" s="37">
        <f>SUM(Főlap!F7)</f>
        <v>5</v>
      </c>
      <c r="F7" s="37">
        <f>SUM(Főlap!G7)</f>
        <v>0</v>
      </c>
      <c r="G7" s="37">
        <f>SUM(Főlap!H7)</f>
        <v>0</v>
      </c>
      <c r="H7" s="38" t="str">
        <f t="shared" si="0"/>
        <v>sí</v>
      </c>
      <c r="I7" s="39">
        <f t="shared" si="10"/>
      </c>
      <c r="J7" s="40">
        <f t="shared" si="1"/>
      </c>
      <c r="K7" s="59">
        <f>SUM(Főlap!K7)</f>
        <v>0</v>
      </c>
      <c r="L7" s="112">
        <f t="shared" si="2"/>
        <v>0</v>
      </c>
      <c r="M7" s="42">
        <f t="shared" si="3"/>
        <v>1</v>
      </c>
      <c r="N7" s="60">
        <f>SUM(Főlap!N7)</f>
        <v>0</v>
      </c>
      <c r="O7" s="61">
        <f>SUM(Főlap!O7)</f>
        <v>0</v>
      </c>
      <c r="P7" s="45">
        <f t="shared" si="4"/>
        <v>0</v>
      </c>
      <c r="Q7" s="45">
        <f t="shared" si="5"/>
        <v>0</v>
      </c>
      <c r="R7" s="60">
        <f>SUM(Főlap!P7)</f>
        <v>30</v>
      </c>
      <c r="S7" s="46">
        <f t="shared" si="11"/>
      </c>
      <c r="T7" s="46">
        <f t="shared" si="6"/>
        <v>7</v>
      </c>
      <c r="U7" s="47">
        <f t="shared" si="7"/>
        <v>210</v>
      </c>
      <c r="V7" s="48">
        <f t="shared" si="8"/>
        <v>1</v>
      </c>
      <c r="W7" s="49">
        <f t="shared" si="9"/>
      </c>
      <c r="X7" s="47">
        <f t="shared" si="13"/>
        <v>210</v>
      </c>
      <c r="Y7" s="60">
        <f>SUM(Főlap!W7)</f>
        <v>0</v>
      </c>
      <c r="Z7" s="50">
        <f t="shared" si="12"/>
        <v>210</v>
      </c>
      <c r="AA7" s="51">
        <f>SUM(Főlap!AC7)</f>
        <v>0</v>
      </c>
      <c r="AB7" s="52"/>
      <c r="AC7" s="52"/>
      <c r="AD7" s="52"/>
      <c r="AE7" s="52"/>
      <c r="AF7" s="52"/>
      <c r="AG7" s="53"/>
      <c r="AH7" s="52"/>
      <c r="AI7" s="52"/>
    </row>
    <row r="8" spans="1:35" s="54" customFormat="1" ht="16.5" customHeight="1">
      <c r="A8" s="55"/>
      <c r="B8" s="56"/>
      <c r="C8" s="57"/>
      <c r="D8" s="58"/>
      <c r="E8" s="37">
        <f>SUM(Főlap!F8)</f>
        <v>1</v>
      </c>
      <c r="F8" s="37">
        <f>SUM(Főlap!G8)</f>
        <v>0</v>
      </c>
      <c r="G8" s="37">
        <f>SUM(Főlap!H8)</f>
        <v>1</v>
      </c>
      <c r="H8" s="38" t="str">
        <f t="shared" si="0"/>
        <v>gyalogos</v>
      </c>
      <c r="I8" s="39">
        <f t="shared" si="10"/>
      </c>
      <c r="J8" s="40" t="str">
        <f t="shared" si="1"/>
        <v>téli</v>
      </c>
      <c r="K8" s="59">
        <f>SUM(Főlap!K8)</f>
        <v>7</v>
      </c>
      <c r="L8" s="112">
        <f t="shared" si="2"/>
        <v>1.5</v>
      </c>
      <c r="M8" s="42">
        <f t="shared" si="3"/>
        <v>1</v>
      </c>
      <c r="N8" s="60">
        <f>SUM(Főlap!N8)</f>
        <v>500</v>
      </c>
      <c r="O8" s="61">
        <f>SUM(Főlap!O8)</f>
        <v>0</v>
      </c>
      <c r="P8" s="45">
        <f t="shared" si="4"/>
        <v>2</v>
      </c>
      <c r="Q8" s="45">
        <f t="shared" si="5"/>
        <v>0</v>
      </c>
      <c r="R8" s="60">
        <f>SUM(Főlap!P8)</f>
        <v>0</v>
      </c>
      <c r="S8" s="46">
        <f t="shared" si="11"/>
      </c>
      <c r="T8" s="46">
        <f t="shared" si="6"/>
        <v>0</v>
      </c>
      <c r="U8" s="47">
        <f t="shared" si="7"/>
        <v>20.5</v>
      </c>
      <c r="V8" s="48">
        <f t="shared" si="8"/>
        <v>1.1</v>
      </c>
      <c r="W8" s="49">
        <f t="shared" si="9"/>
      </c>
      <c r="X8" s="47">
        <f t="shared" si="13"/>
        <v>22.55</v>
      </c>
      <c r="Y8" s="60">
        <f>SUM(Főlap!W8)</f>
        <v>0</v>
      </c>
      <c r="Z8" s="50">
        <f t="shared" si="12"/>
        <v>22.55</v>
      </c>
      <c r="AA8" s="51">
        <f>SUM(Főlap!AC8)</f>
        <v>0</v>
      </c>
      <c r="AB8" s="53"/>
      <c r="AC8" s="53"/>
      <c r="AD8" s="52"/>
      <c r="AE8" s="52"/>
      <c r="AF8" s="53"/>
      <c r="AG8" s="52"/>
      <c r="AH8" s="53"/>
      <c r="AI8" s="52"/>
    </row>
    <row r="9" spans="1:35" s="54" customFormat="1" ht="15">
      <c r="A9" s="55"/>
      <c r="B9" s="56"/>
      <c r="C9" s="57"/>
      <c r="D9" s="58"/>
      <c r="E9" s="37">
        <f>SUM(Főlap!F9)</f>
        <v>1</v>
      </c>
      <c r="F9" s="37">
        <f>SUM(Főlap!G9)</f>
        <v>0</v>
      </c>
      <c r="G9" s="37">
        <f>SUM(Főlap!H9)</f>
        <v>1</v>
      </c>
      <c r="H9" s="38" t="str">
        <f t="shared" si="0"/>
        <v>gyalogos</v>
      </c>
      <c r="I9" s="39">
        <f t="shared" si="10"/>
      </c>
      <c r="J9" s="40" t="str">
        <f t="shared" si="1"/>
        <v>téli</v>
      </c>
      <c r="K9" s="59">
        <f>SUM(Főlap!K9)</f>
        <v>15</v>
      </c>
      <c r="L9" s="112">
        <f t="shared" si="2"/>
        <v>1.5</v>
      </c>
      <c r="M9" s="42">
        <f t="shared" si="3"/>
        <v>1</v>
      </c>
      <c r="N9" s="60">
        <f>SUM(Főlap!N9)</f>
        <v>0</v>
      </c>
      <c r="O9" s="61">
        <f>SUM(Főlap!O9)</f>
        <v>0</v>
      </c>
      <c r="P9" s="45">
        <f t="shared" si="4"/>
        <v>2</v>
      </c>
      <c r="Q9" s="45">
        <f t="shared" si="5"/>
        <v>0</v>
      </c>
      <c r="R9" s="60">
        <f>SUM(Főlap!P9)</f>
        <v>0</v>
      </c>
      <c r="S9" s="46">
        <f t="shared" si="11"/>
      </c>
      <c r="T9" s="46">
        <f t="shared" si="6"/>
        <v>0</v>
      </c>
      <c r="U9" s="47">
        <f t="shared" si="7"/>
        <v>22.5</v>
      </c>
      <c r="V9" s="48">
        <f t="shared" si="8"/>
        <v>1.1</v>
      </c>
      <c r="W9" s="49">
        <f t="shared" si="9"/>
      </c>
      <c r="X9" s="47">
        <f t="shared" si="13"/>
        <v>24.750000000000004</v>
      </c>
      <c r="Y9" s="60">
        <f>SUM(Főlap!W9)</f>
        <v>0</v>
      </c>
      <c r="Z9" s="50">
        <f t="shared" si="12"/>
        <v>24.750000000000004</v>
      </c>
      <c r="AA9" s="51">
        <f>SUM(Főlap!AC9)</f>
        <v>0</v>
      </c>
      <c r="AB9" s="53"/>
      <c r="AC9" s="53"/>
      <c r="AD9" s="52"/>
      <c r="AE9" s="52"/>
      <c r="AF9" s="53"/>
      <c r="AG9" s="52"/>
      <c r="AH9" s="53"/>
      <c r="AI9" s="52"/>
    </row>
    <row r="10" spans="1:35" s="54" customFormat="1" ht="15">
      <c r="A10" s="55"/>
      <c r="B10" s="56"/>
      <c r="C10" s="57"/>
      <c r="D10" s="58"/>
      <c r="E10" s="37">
        <f>SUM(Főlap!F10)</f>
        <v>1</v>
      </c>
      <c r="F10" s="37">
        <f>SUM(Főlap!G10)</f>
        <v>1</v>
      </c>
      <c r="G10" s="37">
        <f>SUM(Főlap!H10)</f>
        <v>1</v>
      </c>
      <c r="H10" s="38" t="str">
        <f t="shared" si="0"/>
        <v>gyalogos</v>
      </c>
      <c r="I10" s="39" t="str">
        <f t="shared" si="10"/>
        <v>telj.túra</v>
      </c>
      <c r="J10" s="40" t="str">
        <f t="shared" si="1"/>
        <v>téli</v>
      </c>
      <c r="K10" s="59">
        <f>SUM(Főlap!K10)</f>
        <v>22.8</v>
      </c>
      <c r="L10" s="112">
        <f t="shared" si="2"/>
        <v>1.5</v>
      </c>
      <c r="M10" s="42">
        <f t="shared" si="3"/>
        <v>1</v>
      </c>
      <c r="N10" s="60">
        <f>SUM(Főlap!N10)</f>
        <v>1050</v>
      </c>
      <c r="O10" s="61">
        <f>SUM(Főlap!O10)</f>
        <v>0</v>
      </c>
      <c r="P10" s="45">
        <f t="shared" si="4"/>
        <v>2</v>
      </c>
      <c r="Q10" s="45">
        <f t="shared" si="5"/>
        <v>0</v>
      </c>
      <c r="R10" s="60">
        <f>SUM(Főlap!P10)</f>
        <v>0</v>
      </c>
      <c r="S10" s="46">
        <f t="shared" si="11"/>
      </c>
      <c r="T10" s="46">
        <f t="shared" si="6"/>
        <v>0</v>
      </c>
      <c r="U10" s="47">
        <f t="shared" si="7"/>
        <v>55.2</v>
      </c>
      <c r="V10" s="48">
        <f t="shared" si="8"/>
      </c>
      <c r="W10" s="49">
        <f t="shared" si="9"/>
        <v>1.4</v>
      </c>
      <c r="X10" s="47">
        <f t="shared" si="13"/>
        <v>77.28</v>
      </c>
      <c r="Y10" s="60">
        <f>SUM(Főlap!W10)</f>
        <v>0</v>
      </c>
      <c r="Z10" s="50">
        <f t="shared" si="12"/>
        <v>77.28</v>
      </c>
      <c r="AA10" s="51">
        <f>SUM(Főlap!AC10)</f>
        <v>0</v>
      </c>
      <c r="AB10" s="53"/>
      <c r="AC10" s="53"/>
      <c r="AD10" s="52"/>
      <c r="AE10" s="52"/>
      <c r="AF10" s="53"/>
      <c r="AG10" s="52"/>
      <c r="AH10" s="53"/>
      <c r="AI10" s="52"/>
    </row>
    <row r="11" spans="1:35" s="54" customFormat="1" ht="15">
      <c r="A11" s="55"/>
      <c r="B11" s="56"/>
      <c r="C11" s="57"/>
      <c r="D11" s="58"/>
      <c r="E11" s="37" t="e">
        <f>SUM(Főlap!#REF!)</f>
        <v>#REF!</v>
      </c>
      <c r="F11" s="37" t="e">
        <f>SUM(Főlap!#REF!)</f>
        <v>#REF!</v>
      </c>
      <c r="G11" s="37" t="e">
        <f>SUM(Főlap!#REF!)</f>
        <v>#REF!</v>
      </c>
      <c r="H11" s="38" t="e">
        <f t="shared" si="0"/>
        <v>#REF!</v>
      </c>
      <c r="I11" s="39" t="e">
        <f t="shared" si="10"/>
        <v>#REF!</v>
      </c>
      <c r="J11" s="40" t="e">
        <f t="shared" si="1"/>
        <v>#REF!</v>
      </c>
      <c r="K11" s="59" t="e">
        <f>SUM(Főlap!#REF!)</f>
        <v>#REF!</v>
      </c>
      <c r="L11" s="112" t="e">
        <f t="shared" si="2"/>
        <v>#REF!</v>
      </c>
      <c r="M11" s="42" t="e">
        <f t="shared" si="3"/>
        <v>#REF!</v>
      </c>
      <c r="N11" s="60" t="e">
        <f>SUM(Főlap!#REF!)</f>
        <v>#REF!</v>
      </c>
      <c r="O11" s="61" t="e">
        <f>SUM(Főlap!#REF!)</f>
        <v>#REF!</v>
      </c>
      <c r="P11" s="45" t="e">
        <f t="shared" si="4"/>
        <v>#REF!</v>
      </c>
      <c r="Q11" s="45" t="e">
        <f t="shared" si="5"/>
        <v>#REF!</v>
      </c>
      <c r="R11" s="60" t="e">
        <f>SUM(Főlap!#REF!)</f>
        <v>#REF!</v>
      </c>
      <c r="S11" s="46" t="e">
        <f t="shared" si="11"/>
        <v>#REF!</v>
      </c>
      <c r="T11" s="46" t="e">
        <f t="shared" si="6"/>
        <v>#REF!</v>
      </c>
      <c r="U11" s="47" t="e">
        <f t="shared" si="7"/>
        <v>#REF!</v>
      </c>
      <c r="V11" s="48" t="e">
        <f t="shared" si="8"/>
        <v>#REF!</v>
      </c>
      <c r="W11" s="49" t="e">
        <f t="shared" si="9"/>
        <v>#REF!</v>
      </c>
      <c r="X11" s="47" t="e">
        <f t="shared" si="13"/>
        <v>#REF!</v>
      </c>
      <c r="Y11" s="60" t="e">
        <f>SUM(Főlap!#REF!)</f>
        <v>#REF!</v>
      </c>
      <c r="Z11" s="50" t="e">
        <f t="shared" si="12"/>
        <v>#REF!</v>
      </c>
      <c r="AA11" s="51" t="e">
        <f>SUM(Főlap!#REF!)</f>
        <v>#REF!</v>
      </c>
      <c r="AB11" s="53"/>
      <c r="AC11" s="53"/>
      <c r="AD11" s="52"/>
      <c r="AE11" s="52"/>
      <c r="AF11" s="53"/>
      <c r="AG11" s="52"/>
      <c r="AH11" s="53"/>
      <c r="AI11" s="52"/>
    </row>
    <row r="12" spans="1:35" s="54" customFormat="1" ht="15">
      <c r="A12" s="55"/>
      <c r="B12" s="56"/>
      <c r="C12" s="57"/>
      <c r="D12" s="58"/>
      <c r="E12" s="37">
        <f>SUM(Főlap!F12)</f>
        <v>1</v>
      </c>
      <c r="F12" s="37">
        <f>SUM(Főlap!G12)</f>
        <v>0</v>
      </c>
      <c r="G12" s="37">
        <f>SUM(Főlap!H12)</f>
        <v>1</v>
      </c>
      <c r="H12" s="38" t="str">
        <f t="shared" si="0"/>
        <v>gyalogos</v>
      </c>
      <c r="I12" s="39">
        <f t="shared" si="10"/>
      </c>
      <c r="J12" s="40" t="str">
        <f t="shared" si="1"/>
        <v>téli</v>
      </c>
      <c r="K12" s="59">
        <f>SUM(Főlap!K12)</f>
        <v>16</v>
      </c>
      <c r="L12" s="112">
        <f t="shared" si="2"/>
        <v>1.5</v>
      </c>
      <c r="M12" s="42">
        <f t="shared" si="3"/>
        <v>1</v>
      </c>
      <c r="N12" s="60">
        <f>SUM(Főlap!N12)</f>
        <v>250</v>
      </c>
      <c r="O12" s="61">
        <f>SUM(Főlap!O12)</f>
        <v>0</v>
      </c>
      <c r="P12" s="45">
        <f t="shared" si="4"/>
        <v>2</v>
      </c>
      <c r="Q12" s="45">
        <f t="shared" si="5"/>
        <v>0</v>
      </c>
      <c r="R12" s="60">
        <f>SUM(Főlap!P12)</f>
        <v>0</v>
      </c>
      <c r="S12" s="46">
        <f t="shared" si="11"/>
      </c>
      <c r="T12" s="46">
        <f t="shared" si="6"/>
        <v>0</v>
      </c>
      <c r="U12" s="47">
        <f t="shared" si="7"/>
        <v>29</v>
      </c>
      <c r="V12" s="48">
        <f t="shared" si="8"/>
        <v>1.1</v>
      </c>
      <c r="W12" s="49">
        <f t="shared" si="9"/>
      </c>
      <c r="X12" s="47">
        <f t="shared" si="13"/>
        <v>31.900000000000002</v>
      </c>
      <c r="Y12" s="60">
        <f>SUM(Főlap!W12)</f>
        <v>0</v>
      </c>
      <c r="Z12" s="50">
        <f t="shared" si="12"/>
        <v>31.900000000000002</v>
      </c>
      <c r="AA12" s="51">
        <f>SUM(Főlap!AC12)</f>
        <v>0</v>
      </c>
      <c r="AB12" s="53"/>
      <c r="AC12" s="53"/>
      <c r="AD12" s="53"/>
      <c r="AE12" s="53"/>
      <c r="AF12" s="53"/>
      <c r="AG12" s="53"/>
      <c r="AH12" s="53"/>
      <c r="AI12" s="53"/>
    </row>
    <row r="13" spans="1:35" s="54" customFormat="1" ht="15">
      <c r="A13" s="55"/>
      <c r="B13" s="56"/>
      <c r="C13" s="57"/>
      <c r="D13" s="36"/>
      <c r="E13" s="37">
        <f>SUM(Főlap!F13)</f>
        <v>1</v>
      </c>
      <c r="F13" s="37">
        <f>SUM(Főlap!G13)</f>
        <v>0</v>
      </c>
      <c r="G13" s="37">
        <f>SUM(Főlap!H13)</f>
        <v>1</v>
      </c>
      <c r="H13" s="38" t="str">
        <f t="shared" si="0"/>
        <v>gyalogos</v>
      </c>
      <c r="I13" s="39">
        <f t="shared" si="10"/>
      </c>
      <c r="J13" s="40" t="str">
        <f t="shared" si="1"/>
        <v>téli</v>
      </c>
      <c r="K13" s="59">
        <f>SUM(Főlap!K13)</f>
        <v>43</v>
      </c>
      <c r="L13" s="112">
        <f t="shared" si="2"/>
        <v>1.5</v>
      </c>
      <c r="M13" s="42">
        <f t="shared" si="3"/>
        <v>1</v>
      </c>
      <c r="N13" s="60">
        <f>SUM(Főlap!N13)</f>
        <v>600</v>
      </c>
      <c r="O13" s="61">
        <f>SUM(Főlap!O13)</f>
        <v>0</v>
      </c>
      <c r="P13" s="45">
        <f t="shared" si="4"/>
        <v>2</v>
      </c>
      <c r="Q13" s="45">
        <f t="shared" si="5"/>
        <v>0</v>
      </c>
      <c r="R13" s="60">
        <f>SUM(Főlap!P13)</f>
        <v>0</v>
      </c>
      <c r="S13" s="46">
        <f t="shared" si="11"/>
      </c>
      <c r="T13" s="46">
        <f t="shared" si="6"/>
        <v>0</v>
      </c>
      <c r="U13" s="47">
        <f t="shared" si="7"/>
        <v>76.5</v>
      </c>
      <c r="V13" s="48">
        <f t="shared" si="8"/>
        <v>1.1</v>
      </c>
      <c r="W13" s="49">
        <f t="shared" si="9"/>
      </c>
      <c r="X13" s="47">
        <f t="shared" si="13"/>
        <v>84.15</v>
      </c>
      <c r="Y13" s="60">
        <f>SUM(Főlap!W13)</f>
        <v>0</v>
      </c>
      <c r="Z13" s="50">
        <f t="shared" si="12"/>
        <v>84.15</v>
      </c>
      <c r="AA13" s="51">
        <f>SUM(Főlap!AC13)</f>
        <v>0</v>
      </c>
      <c r="AB13" s="52"/>
      <c r="AC13" s="53"/>
      <c r="AD13" s="53"/>
      <c r="AE13" s="53"/>
      <c r="AF13" s="53"/>
      <c r="AG13" s="52"/>
      <c r="AH13" s="53"/>
      <c r="AI13" s="52"/>
    </row>
    <row r="14" spans="1:35" s="54" customFormat="1" ht="15">
      <c r="A14" s="55"/>
      <c r="B14" s="56"/>
      <c r="C14" s="57"/>
      <c r="D14" s="58"/>
      <c r="E14" s="37">
        <f>SUM(Főlap!F15)</f>
        <v>1</v>
      </c>
      <c r="F14" s="37">
        <f>SUM(Főlap!G15)</f>
        <v>0</v>
      </c>
      <c r="G14" s="37">
        <f>SUM(Főlap!H15)</f>
        <v>1</v>
      </c>
      <c r="H14" s="38" t="str">
        <f t="shared" si="0"/>
        <v>gyalogos</v>
      </c>
      <c r="I14" s="39">
        <f t="shared" si="10"/>
      </c>
      <c r="J14" s="40" t="str">
        <f t="shared" si="1"/>
        <v>téli</v>
      </c>
      <c r="K14" s="59">
        <f>SUM(Főlap!K15)</f>
        <v>16</v>
      </c>
      <c r="L14" s="112">
        <f t="shared" si="2"/>
        <v>1.5</v>
      </c>
      <c r="M14" s="42">
        <f t="shared" si="3"/>
        <v>1</v>
      </c>
      <c r="N14" s="60">
        <f>SUM(Főlap!N15)</f>
        <v>250</v>
      </c>
      <c r="O14" s="61">
        <f>SUM(Főlap!O15)</f>
        <v>0</v>
      </c>
      <c r="P14" s="45">
        <f t="shared" si="4"/>
        <v>2</v>
      </c>
      <c r="Q14" s="45">
        <f t="shared" si="5"/>
        <v>0</v>
      </c>
      <c r="R14" s="60">
        <f>SUM(Főlap!P15)</f>
        <v>0</v>
      </c>
      <c r="S14" s="46">
        <f t="shared" si="11"/>
      </c>
      <c r="T14" s="46">
        <f t="shared" si="6"/>
        <v>0</v>
      </c>
      <c r="U14" s="47">
        <f t="shared" si="7"/>
        <v>29</v>
      </c>
      <c r="V14" s="48">
        <f t="shared" si="8"/>
        <v>1.1</v>
      </c>
      <c r="W14" s="49">
        <f t="shared" si="9"/>
      </c>
      <c r="X14" s="47">
        <f t="shared" si="13"/>
        <v>31.900000000000002</v>
      </c>
      <c r="Y14" s="60">
        <f>SUM(Főlap!W15)</f>
        <v>0</v>
      </c>
      <c r="Z14" s="50">
        <f t="shared" si="12"/>
        <v>31.900000000000002</v>
      </c>
      <c r="AA14" s="51">
        <f>SUM(Főlap!AC15)</f>
        <v>0</v>
      </c>
      <c r="AB14" s="52"/>
      <c r="AD14" s="52"/>
      <c r="AE14" s="53"/>
      <c r="AF14" s="53"/>
      <c r="AG14" s="52"/>
      <c r="AH14" s="52"/>
      <c r="AI14" s="53"/>
    </row>
    <row r="15" spans="1:35" s="54" customFormat="1" ht="15">
      <c r="A15" s="55"/>
      <c r="B15" s="56"/>
      <c r="C15" s="57"/>
      <c r="D15" s="58"/>
      <c r="E15" s="37">
        <f>SUM(Főlap!F16)</f>
        <v>1</v>
      </c>
      <c r="F15" s="37">
        <f>SUM(Főlap!G16)</f>
        <v>0</v>
      </c>
      <c r="G15" s="37">
        <f>SUM(Főlap!H16)</f>
        <v>1</v>
      </c>
      <c r="H15" s="38" t="str">
        <f t="shared" si="0"/>
        <v>gyalogos</v>
      </c>
      <c r="I15" s="39">
        <f t="shared" si="10"/>
      </c>
      <c r="J15" s="40" t="str">
        <f t="shared" si="1"/>
        <v>téli</v>
      </c>
      <c r="K15" s="59">
        <f>SUM(Főlap!K16)</f>
        <v>20</v>
      </c>
      <c r="L15" s="112">
        <f t="shared" si="2"/>
        <v>1.5</v>
      </c>
      <c r="M15" s="42">
        <f t="shared" si="3"/>
        <v>1</v>
      </c>
      <c r="N15" s="60">
        <f>SUM(Főlap!N16)</f>
        <v>250</v>
      </c>
      <c r="O15" s="61">
        <f>SUM(Főlap!O16)</f>
        <v>0</v>
      </c>
      <c r="P15" s="45">
        <f t="shared" si="4"/>
        <v>2</v>
      </c>
      <c r="Q15" s="45">
        <f t="shared" si="5"/>
        <v>0</v>
      </c>
      <c r="R15" s="60">
        <f>SUM(Főlap!P16)</f>
        <v>0</v>
      </c>
      <c r="S15" s="46">
        <f t="shared" si="11"/>
      </c>
      <c r="T15" s="46">
        <f t="shared" si="6"/>
        <v>0</v>
      </c>
      <c r="U15" s="47">
        <f t="shared" si="7"/>
        <v>35</v>
      </c>
      <c r="V15" s="48">
        <f t="shared" si="8"/>
        <v>1.1</v>
      </c>
      <c r="W15" s="49">
        <f t="shared" si="9"/>
      </c>
      <c r="X15" s="47">
        <f t="shared" si="13"/>
        <v>38.5</v>
      </c>
      <c r="Y15" s="60">
        <f>SUM(Főlap!W16)</f>
        <v>0</v>
      </c>
      <c r="Z15" s="50">
        <f t="shared" si="12"/>
        <v>38.5</v>
      </c>
      <c r="AA15" s="51">
        <f>SUM(Főlap!AC16)</f>
        <v>0</v>
      </c>
      <c r="AB15" s="52"/>
      <c r="AD15" s="52"/>
      <c r="AE15" s="53"/>
      <c r="AF15" s="53"/>
      <c r="AG15" s="52"/>
      <c r="AH15" s="52"/>
      <c r="AI15" s="53"/>
    </row>
    <row r="16" spans="1:35" s="54" customFormat="1" ht="15">
      <c r="A16" s="55"/>
      <c r="B16" s="56"/>
      <c r="C16" s="57"/>
      <c r="D16" s="62"/>
      <c r="E16" s="37">
        <f>SUM(Főlap!F17)</f>
        <v>1</v>
      </c>
      <c r="F16" s="37">
        <f>SUM(Főlap!G17)</f>
        <v>0</v>
      </c>
      <c r="G16" s="37">
        <f>SUM(Főlap!H17)</f>
        <v>1</v>
      </c>
      <c r="H16" s="38" t="str">
        <f t="shared" si="0"/>
        <v>gyalogos</v>
      </c>
      <c r="I16" s="39">
        <f t="shared" si="10"/>
      </c>
      <c r="J16" s="40" t="str">
        <f t="shared" si="1"/>
        <v>téli</v>
      </c>
      <c r="K16" s="59">
        <f>SUM(Főlap!K17)</f>
        <v>16</v>
      </c>
      <c r="L16" s="112">
        <f t="shared" si="2"/>
        <v>1.5</v>
      </c>
      <c r="M16" s="42">
        <f t="shared" si="3"/>
        <v>1</v>
      </c>
      <c r="N16" s="60">
        <f>SUM(Főlap!N17)</f>
        <v>300</v>
      </c>
      <c r="O16" s="61">
        <f>SUM(Főlap!O17)</f>
        <v>0</v>
      </c>
      <c r="P16" s="45">
        <f t="shared" si="4"/>
        <v>2</v>
      </c>
      <c r="Q16" s="45">
        <f t="shared" si="5"/>
        <v>0</v>
      </c>
      <c r="R16" s="60">
        <f>SUM(Főlap!P17)</f>
        <v>0</v>
      </c>
      <c r="S16" s="46">
        <f t="shared" si="11"/>
      </c>
      <c r="T16" s="46">
        <f t="shared" si="6"/>
        <v>0</v>
      </c>
      <c r="U16" s="47">
        <f t="shared" si="7"/>
        <v>30</v>
      </c>
      <c r="V16" s="48">
        <f t="shared" si="8"/>
        <v>1.1</v>
      </c>
      <c r="W16" s="49">
        <f t="shared" si="9"/>
      </c>
      <c r="X16" s="47">
        <f t="shared" si="13"/>
        <v>33</v>
      </c>
      <c r="Y16" s="60">
        <f>SUM(Főlap!W17)</f>
        <v>0</v>
      </c>
      <c r="Z16" s="50">
        <f t="shared" si="12"/>
        <v>33</v>
      </c>
      <c r="AA16" s="51">
        <f>SUM(Főlap!AC17)</f>
        <v>0</v>
      </c>
      <c r="AB16" s="53"/>
      <c r="AC16" s="52"/>
      <c r="AD16" s="53"/>
      <c r="AE16" s="53"/>
      <c r="AF16" s="52"/>
      <c r="AG16" s="53"/>
      <c r="AH16" s="53"/>
      <c r="AI16" s="53"/>
    </row>
    <row r="17" spans="1:35" s="54" customFormat="1" ht="15">
      <c r="A17" s="55"/>
      <c r="B17" s="56"/>
      <c r="C17" s="57"/>
      <c r="D17" s="62"/>
      <c r="E17" s="37">
        <f>SUM(Főlap!F18)</f>
        <v>1</v>
      </c>
      <c r="F17" s="37">
        <f>SUM(Főlap!G18)</f>
        <v>0</v>
      </c>
      <c r="G17" s="37">
        <f>SUM(Főlap!H18)</f>
        <v>1</v>
      </c>
      <c r="H17" s="38" t="str">
        <f t="shared" si="0"/>
        <v>gyalogos</v>
      </c>
      <c r="I17" s="39">
        <f t="shared" si="10"/>
      </c>
      <c r="J17" s="40" t="str">
        <f t="shared" si="1"/>
        <v>téli</v>
      </c>
      <c r="K17" s="59">
        <f>SUM(Főlap!K18)</f>
        <v>10</v>
      </c>
      <c r="L17" s="112">
        <f t="shared" si="2"/>
        <v>1.5</v>
      </c>
      <c r="M17" s="42">
        <f t="shared" si="3"/>
        <v>1</v>
      </c>
      <c r="N17" s="60">
        <f>SUM(Főlap!N18)</f>
        <v>300</v>
      </c>
      <c r="O17" s="61">
        <f>SUM(Főlap!O18)</f>
        <v>0</v>
      </c>
      <c r="P17" s="45">
        <f t="shared" si="4"/>
        <v>2</v>
      </c>
      <c r="Q17" s="45">
        <f t="shared" si="5"/>
        <v>0</v>
      </c>
      <c r="R17" s="60">
        <f>SUM(Főlap!P18)</f>
        <v>0</v>
      </c>
      <c r="S17" s="46">
        <f t="shared" si="11"/>
      </c>
      <c r="T17" s="46">
        <f t="shared" si="6"/>
        <v>0</v>
      </c>
      <c r="U17" s="47">
        <f t="shared" si="7"/>
        <v>21</v>
      </c>
      <c r="V17" s="48">
        <f t="shared" si="8"/>
        <v>1.1</v>
      </c>
      <c r="W17" s="49">
        <f t="shared" si="9"/>
      </c>
      <c r="X17" s="47">
        <f t="shared" si="13"/>
        <v>23.1</v>
      </c>
      <c r="Y17" s="60">
        <f>SUM(Főlap!W18)</f>
        <v>0</v>
      </c>
      <c r="Z17" s="50">
        <f t="shared" si="12"/>
        <v>23.1</v>
      </c>
      <c r="AA17" s="51">
        <f>SUM(Főlap!AC18)</f>
        <v>0</v>
      </c>
      <c r="AB17" s="53"/>
      <c r="AC17" s="52"/>
      <c r="AD17" s="53"/>
      <c r="AE17" s="53"/>
      <c r="AF17" s="52"/>
      <c r="AG17" s="53"/>
      <c r="AH17" s="53"/>
      <c r="AI17" s="53"/>
    </row>
    <row r="18" spans="1:35" s="54" customFormat="1" ht="15">
      <c r="A18" s="55"/>
      <c r="B18" s="56"/>
      <c r="C18" s="57"/>
      <c r="D18" s="58"/>
      <c r="E18" s="37">
        <f>SUM(Főlap!F21)</f>
        <v>1</v>
      </c>
      <c r="F18" s="37">
        <f>SUM(Főlap!G21)</f>
        <v>0</v>
      </c>
      <c r="G18" s="37">
        <f>SUM(Főlap!H21)</f>
        <v>1</v>
      </c>
      <c r="H18" s="38" t="str">
        <f t="shared" si="0"/>
        <v>gyalogos</v>
      </c>
      <c r="I18" s="39">
        <f t="shared" si="10"/>
      </c>
      <c r="J18" s="40" t="str">
        <f t="shared" si="1"/>
        <v>téli</v>
      </c>
      <c r="K18" s="59">
        <f>SUM(Főlap!K21)</f>
        <v>19.6</v>
      </c>
      <c r="L18" s="112">
        <f t="shared" si="2"/>
        <v>1.5</v>
      </c>
      <c r="M18" s="42">
        <f t="shared" si="3"/>
        <v>1</v>
      </c>
      <c r="N18" s="60">
        <f>SUM(Főlap!N21)</f>
        <v>860</v>
      </c>
      <c r="O18" s="61">
        <f>SUM(Főlap!O21)</f>
        <v>0</v>
      </c>
      <c r="P18" s="45">
        <f t="shared" si="4"/>
        <v>2</v>
      </c>
      <c r="Q18" s="45">
        <f t="shared" si="5"/>
        <v>0</v>
      </c>
      <c r="R18" s="60">
        <f>SUM(Főlap!P21)</f>
        <v>0</v>
      </c>
      <c r="S18" s="46">
        <f t="shared" si="11"/>
      </c>
      <c r="T18" s="46">
        <f t="shared" si="6"/>
        <v>0</v>
      </c>
      <c r="U18" s="47">
        <f t="shared" si="7"/>
        <v>46.6</v>
      </c>
      <c r="V18" s="48">
        <f t="shared" si="8"/>
        <v>1.1</v>
      </c>
      <c r="W18" s="49">
        <f t="shared" si="9"/>
      </c>
      <c r="X18" s="47">
        <f t="shared" si="13"/>
        <v>51.260000000000005</v>
      </c>
      <c r="Y18" s="60">
        <f>SUM(Főlap!W21)</f>
        <v>0</v>
      </c>
      <c r="Z18" s="50">
        <f t="shared" si="12"/>
        <v>51.260000000000005</v>
      </c>
      <c r="AA18" s="51">
        <f>SUM(Főlap!AC21)</f>
        <v>0</v>
      </c>
      <c r="AB18" s="52"/>
      <c r="AC18" s="52"/>
      <c r="AE18" s="52"/>
      <c r="AF18" s="53"/>
      <c r="AG18" s="52"/>
      <c r="AH18" s="52"/>
      <c r="AI18" s="53"/>
    </row>
    <row r="19" spans="1:35" s="54" customFormat="1" ht="15">
      <c r="A19" s="55"/>
      <c r="B19" s="56"/>
      <c r="C19" s="57"/>
      <c r="D19" s="58"/>
      <c r="E19" s="37">
        <f>SUM(Főlap!F22)</f>
        <v>1</v>
      </c>
      <c r="F19" s="37">
        <f>SUM(Főlap!G22)</f>
        <v>0</v>
      </c>
      <c r="G19" s="37">
        <f>SUM(Főlap!H22)</f>
        <v>1</v>
      </c>
      <c r="H19" s="38" t="str">
        <f t="shared" si="0"/>
        <v>gyalogos</v>
      </c>
      <c r="I19" s="39">
        <f t="shared" si="10"/>
      </c>
      <c r="J19" s="40" t="str">
        <f t="shared" si="1"/>
        <v>téli</v>
      </c>
      <c r="K19" s="59">
        <f>SUM(Főlap!K22)</f>
        <v>12</v>
      </c>
      <c r="L19" s="112">
        <f t="shared" si="2"/>
        <v>1.5</v>
      </c>
      <c r="M19" s="42">
        <f t="shared" si="3"/>
        <v>1</v>
      </c>
      <c r="N19" s="60">
        <f>SUM(Főlap!N22)</f>
        <v>500</v>
      </c>
      <c r="O19" s="61">
        <f>SUM(Főlap!O22)</f>
        <v>0</v>
      </c>
      <c r="P19" s="45">
        <f t="shared" si="4"/>
        <v>2</v>
      </c>
      <c r="Q19" s="45">
        <f t="shared" si="5"/>
        <v>0</v>
      </c>
      <c r="R19" s="60">
        <f>SUM(Főlap!P22)</f>
        <v>0</v>
      </c>
      <c r="S19" s="46">
        <f t="shared" si="11"/>
      </c>
      <c r="T19" s="46">
        <f t="shared" si="6"/>
        <v>0</v>
      </c>
      <c r="U19" s="47">
        <f t="shared" si="7"/>
        <v>28</v>
      </c>
      <c r="V19" s="48">
        <f t="shared" si="8"/>
        <v>1.1</v>
      </c>
      <c r="W19" s="49">
        <f t="shared" si="9"/>
      </c>
      <c r="X19" s="47">
        <f t="shared" si="13"/>
        <v>30.800000000000004</v>
      </c>
      <c r="Y19" s="60">
        <f>SUM(Főlap!W22)</f>
        <v>20</v>
      </c>
      <c r="Z19" s="50">
        <f t="shared" si="12"/>
        <v>50.800000000000004</v>
      </c>
      <c r="AA19" s="51">
        <f>SUM(Főlap!AC22)</f>
        <v>0</v>
      </c>
      <c r="AB19" s="52"/>
      <c r="AC19" s="52"/>
      <c r="AD19" s="52"/>
      <c r="AE19" s="52"/>
      <c r="AF19" s="53"/>
      <c r="AG19" s="52"/>
      <c r="AH19" s="52"/>
      <c r="AI19" s="53"/>
    </row>
    <row r="20" spans="1:35" s="54" customFormat="1" ht="15">
      <c r="A20" s="55"/>
      <c r="B20" s="56"/>
      <c r="C20" s="57"/>
      <c r="D20" s="58"/>
      <c r="E20" s="37" t="e">
        <f>SUM(Főlap!#REF!)</f>
        <v>#REF!</v>
      </c>
      <c r="F20" s="37" t="e">
        <f>SUM(Főlap!#REF!)</f>
        <v>#REF!</v>
      </c>
      <c r="G20" s="37" t="e">
        <f>SUM(Főlap!#REF!)</f>
        <v>#REF!</v>
      </c>
      <c r="H20" s="38" t="e">
        <f t="shared" si="0"/>
        <v>#REF!</v>
      </c>
      <c r="I20" s="39" t="e">
        <f t="shared" si="10"/>
        <v>#REF!</v>
      </c>
      <c r="J20" s="40" t="e">
        <f t="shared" si="1"/>
        <v>#REF!</v>
      </c>
      <c r="K20" s="59" t="e">
        <f>SUM(Főlap!#REF!)</f>
        <v>#REF!</v>
      </c>
      <c r="L20" s="112" t="e">
        <f t="shared" si="2"/>
        <v>#REF!</v>
      </c>
      <c r="M20" s="42" t="e">
        <f t="shared" si="3"/>
        <v>#REF!</v>
      </c>
      <c r="N20" s="60" t="e">
        <f>SUM(Főlap!#REF!)</f>
        <v>#REF!</v>
      </c>
      <c r="O20" s="61" t="e">
        <f>SUM(Főlap!#REF!)</f>
        <v>#REF!</v>
      </c>
      <c r="P20" s="45" t="e">
        <f t="shared" si="4"/>
        <v>#REF!</v>
      </c>
      <c r="Q20" s="45" t="e">
        <f t="shared" si="5"/>
        <v>#REF!</v>
      </c>
      <c r="R20" s="60" t="e">
        <f>SUM(Főlap!#REF!)</f>
        <v>#REF!</v>
      </c>
      <c r="S20" s="46" t="e">
        <f t="shared" si="11"/>
        <v>#REF!</v>
      </c>
      <c r="T20" s="46" t="e">
        <f t="shared" si="6"/>
        <v>#REF!</v>
      </c>
      <c r="U20" s="47" t="e">
        <f t="shared" si="7"/>
        <v>#REF!</v>
      </c>
      <c r="V20" s="48" t="e">
        <f t="shared" si="8"/>
        <v>#REF!</v>
      </c>
      <c r="W20" s="49" t="e">
        <f t="shared" si="9"/>
        <v>#REF!</v>
      </c>
      <c r="X20" s="47" t="e">
        <f t="shared" si="13"/>
        <v>#REF!</v>
      </c>
      <c r="Y20" s="60" t="e">
        <f>SUM(Főlap!#REF!)</f>
        <v>#REF!</v>
      </c>
      <c r="Z20" s="50" t="e">
        <f t="shared" si="12"/>
        <v>#REF!</v>
      </c>
      <c r="AA20" s="51" t="e">
        <f>SUM(Főlap!#REF!)</f>
        <v>#REF!</v>
      </c>
      <c r="AB20" s="52"/>
      <c r="AC20" s="52"/>
      <c r="AD20" s="52"/>
      <c r="AE20" s="52"/>
      <c r="AF20" s="52"/>
      <c r="AG20" s="52"/>
      <c r="AH20" s="52"/>
      <c r="AI20" s="52"/>
    </row>
    <row r="21" spans="1:35" s="54" customFormat="1" ht="15">
      <c r="A21" s="55"/>
      <c r="B21" s="56"/>
      <c r="C21" s="57"/>
      <c r="D21" s="58"/>
      <c r="E21" s="37" t="e">
        <f>SUM(Főlap!#REF!)</f>
        <v>#REF!</v>
      </c>
      <c r="F21" s="37" t="e">
        <f>SUM(Főlap!#REF!)</f>
        <v>#REF!</v>
      </c>
      <c r="G21" s="37" t="e">
        <f>SUM(Főlap!#REF!)</f>
        <v>#REF!</v>
      </c>
      <c r="H21" s="38" t="e">
        <f t="shared" si="0"/>
        <v>#REF!</v>
      </c>
      <c r="I21" s="39" t="e">
        <f t="shared" si="10"/>
        <v>#REF!</v>
      </c>
      <c r="J21" s="40" t="e">
        <f t="shared" si="1"/>
        <v>#REF!</v>
      </c>
      <c r="K21" s="59" t="e">
        <f>SUM(Főlap!#REF!)</f>
        <v>#REF!</v>
      </c>
      <c r="L21" s="112" t="e">
        <f t="shared" si="2"/>
        <v>#REF!</v>
      </c>
      <c r="M21" s="42" t="e">
        <f t="shared" si="3"/>
        <v>#REF!</v>
      </c>
      <c r="N21" s="60" t="e">
        <f>SUM(Főlap!#REF!)</f>
        <v>#REF!</v>
      </c>
      <c r="O21" s="61" t="e">
        <f>SUM(Főlap!#REF!)</f>
        <v>#REF!</v>
      </c>
      <c r="P21" s="45" t="e">
        <f t="shared" si="4"/>
        <v>#REF!</v>
      </c>
      <c r="Q21" s="45" t="e">
        <f t="shared" si="5"/>
        <v>#REF!</v>
      </c>
      <c r="R21" s="60" t="e">
        <f>SUM(Főlap!#REF!)</f>
        <v>#REF!</v>
      </c>
      <c r="S21" s="46" t="e">
        <f t="shared" si="11"/>
        <v>#REF!</v>
      </c>
      <c r="T21" s="46" t="e">
        <f t="shared" si="6"/>
        <v>#REF!</v>
      </c>
      <c r="U21" s="47" t="e">
        <f t="shared" si="7"/>
        <v>#REF!</v>
      </c>
      <c r="V21" s="48" t="e">
        <f t="shared" si="8"/>
        <v>#REF!</v>
      </c>
      <c r="W21" s="49" t="e">
        <f t="shared" si="9"/>
        <v>#REF!</v>
      </c>
      <c r="X21" s="47" t="e">
        <f t="shared" si="13"/>
        <v>#REF!</v>
      </c>
      <c r="Y21" s="60" t="e">
        <f>SUM(Főlap!#REF!)</f>
        <v>#REF!</v>
      </c>
      <c r="Z21" s="50" t="e">
        <f t="shared" si="12"/>
        <v>#REF!</v>
      </c>
      <c r="AA21" s="51" t="e">
        <f>SUM(Főlap!#REF!)</f>
        <v>#REF!</v>
      </c>
      <c r="AB21" s="52"/>
      <c r="AC21" s="52"/>
      <c r="AD21" s="52"/>
      <c r="AE21" s="52"/>
      <c r="AF21" s="52"/>
      <c r="AG21" s="52"/>
      <c r="AH21" s="52"/>
      <c r="AI21" s="52"/>
    </row>
    <row r="22" spans="1:35" s="54" customFormat="1" ht="15">
      <c r="A22" s="55"/>
      <c r="B22" s="56"/>
      <c r="C22" s="57"/>
      <c r="D22" s="58"/>
      <c r="E22" s="37" t="e">
        <f>SUM(Főlap!#REF!)</f>
        <v>#REF!</v>
      </c>
      <c r="F22" s="37" t="e">
        <f>SUM(Főlap!#REF!)</f>
        <v>#REF!</v>
      </c>
      <c r="G22" s="37" t="e">
        <f>SUM(Főlap!#REF!)</f>
        <v>#REF!</v>
      </c>
      <c r="H22" s="38" t="e">
        <f t="shared" si="0"/>
        <v>#REF!</v>
      </c>
      <c r="I22" s="39" t="e">
        <f t="shared" si="10"/>
        <v>#REF!</v>
      </c>
      <c r="J22" s="40" t="e">
        <f t="shared" si="1"/>
        <v>#REF!</v>
      </c>
      <c r="K22" s="59" t="e">
        <f>SUM(Főlap!#REF!)</f>
        <v>#REF!</v>
      </c>
      <c r="L22" s="112" t="e">
        <f t="shared" si="2"/>
        <v>#REF!</v>
      </c>
      <c r="M22" s="42" t="e">
        <f t="shared" si="3"/>
        <v>#REF!</v>
      </c>
      <c r="N22" s="60" t="e">
        <f>SUM(Főlap!#REF!)</f>
        <v>#REF!</v>
      </c>
      <c r="O22" s="61" t="e">
        <f>SUM(Főlap!#REF!)</f>
        <v>#REF!</v>
      </c>
      <c r="P22" s="45" t="e">
        <f t="shared" si="4"/>
        <v>#REF!</v>
      </c>
      <c r="Q22" s="45" t="e">
        <f t="shared" si="5"/>
        <v>#REF!</v>
      </c>
      <c r="R22" s="60" t="e">
        <f>SUM(Főlap!#REF!)</f>
        <v>#REF!</v>
      </c>
      <c r="S22" s="46" t="e">
        <f t="shared" si="11"/>
        <v>#REF!</v>
      </c>
      <c r="T22" s="46" t="e">
        <f t="shared" si="6"/>
        <v>#REF!</v>
      </c>
      <c r="U22" s="47" t="e">
        <f t="shared" si="7"/>
        <v>#REF!</v>
      </c>
      <c r="V22" s="48" t="e">
        <f t="shared" si="8"/>
        <v>#REF!</v>
      </c>
      <c r="W22" s="49" t="e">
        <f t="shared" si="9"/>
        <v>#REF!</v>
      </c>
      <c r="X22" s="47" t="e">
        <f t="shared" si="13"/>
        <v>#REF!</v>
      </c>
      <c r="Y22" s="60" t="e">
        <f>SUM(Főlap!#REF!)</f>
        <v>#REF!</v>
      </c>
      <c r="Z22" s="50" t="e">
        <f t="shared" si="12"/>
        <v>#REF!</v>
      </c>
      <c r="AA22" s="51" t="e">
        <f>SUM(Főlap!#REF!)</f>
        <v>#REF!</v>
      </c>
      <c r="AB22" s="52"/>
      <c r="AC22" s="52"/>
      <c r="AD22" s="52"/>
      <c r="AE22" s="52"/>
      <c r="AF22" s="52"/>
      <c r="AG22" s="52"/>
      <c r="AH22" s="52"/>
      <c r="AI22" s="52"/>
    </row>
    <row r="23" spans="1:35" s="54" customFormat="1" ht="15">
      <c r="A23" s="55"/>
      <c r="B23" s="56"/>
      <c r="C23" s="57"/>
      <c r="D23" s="58"/>
      <c r="E23" s="37" t="e">
        <f>SUM(Főlap!#REF!)</f>
        <v>#REF!</v>
      </c>
      <c r="F23" s="37" t="e">
        <f>SUM(Főlap!#REF!)</f>
        <v>#REF!</v>
      </c>
      <c r="G23" s="37" t="e">
        <f>SUM(Főlap!#REF!)</f>
        <v>#REF!</v>
      </c>
      <c r="H23" s="38" t="e">
        <f t="shared" si="0"/>
        <v>#REF!</v>
      </c>
      <c r="I23" s="39" t="e">
        <f t="shared" si="10"/>
        <v>#REF!</v>
      </c>
      <c r="J23" s="40" t="e">
        <f t="shared" si="1"/>
        <v>#REF!</v>
      </c>
      <c r="K23" s="59" t="e">
        <f>SUM(Főlap!#REF!)</f>
        <v>#REF!</v>
      </c>
      <c r="L23" s="112" t="e">
        <f t="shared" si="2"/>
        <v>#REF!</v>
      </c>
      <c r="M23" s="42" t="e">
        <f t="shared" si="3"/>
        <v>#REF!</v>
      </c>
      <c r="N23" s="60" t="e">
        <f>SUM(Főlap!#REF!)</f>
        <v>#REF!</v>
      </c>
      <c r="O23" s="61" t="e">
        <f>SUM(Főlap!#REF!)</f>
        <v>#REF!</v>
      </c>
      <c r="P23" s="45" t="e">
        <f t="shared" si="4"/>
        <v>#REF!</v>
      </c>
      <c r="Q23" s="45" t="e">
        <f t="shared" si="5"/>
        <v>#REF!</v>
      </c>
      <c r="R23" s="60" t="e">
        <f>SUM(Főlap!#REF!)</f>
        <v>#REF!</v>
      </c>
      <c r="S23" s="46" t="e">
        <f t="shared" si="11"/>
        <v>#REF!</v>
      </c>
      <c r="T23" s="46" t="e">
        <f t="shared" si="6"/>
        <v>#REF!</v>
      </c>
      <c r="U23" s="47" t="e">
        <f t="shared" si="7"/>
        <v>#REF!</v>
      </c>
      <c r="V23" s="48" t="e">
        <f t="shared" si="8"/>
        <v>#REF!</v>
      </c>
      <c r="W23" s="49" t="e">
        <f t="shared" si="9"/>
        <v>#REF!</v>
      </c>
      <c r="X23" s="47" t="e">
        <f t="shared" si="13"/>
        <v>#REF!</v>
      </c>
      <c r="Y23" s="60" t="e">
        <f>SUM(Főlap!#REF!)</f>
        <v>#REF!</v>
      </c>
      <c r="Z23" s="50" t="e">
        <f t="shared" si="12"/>
        <v>#REF!</v>
      </c>
      <c r="AA23" s="51" t="e">
        <f>SUM(Főlap!#REF!)</f>
        <v>#REF!</v>
      </c>
      <c r="AB23" s="52"/>
      <c r="AC23" s="52"/>
      <c r="AD23" s="52"/>
      <c r="AE23" s="52"/>
      <c r="AF23" s="52"/>
      <c r="AG23" s="52"/>
      <c r="AH23" s="52"/>
      <c r="AI23" s="52"/>
    </row>
    <row r="24" spans="1:35" s="54" customFormat="1" ht="15">
      <c r="A24" s="55"/>
      <c r="B24" s="56"/>
      <c r="C24" s="57"/>
      <c r="D24" s="58"/>
      <c r="E24" s="37" t="e">
        <f>SUM(Főlap!#REF!)</f>
        <v>#REF!</v>
      </c>
      <c r="F24" s="37" t="e">
        <f>SUM(Főlap!#REF!)</f>
        <v>#REF!</v>
      </c>
      <c r="G24" s="37" t="e">
        <f>SUM(Főlap!#REF!)</f>
        <v>#REF!</v>
      </c>
      <c r="H24" s="38" t="e">
        <f t="shared" si="0"/>
        <v>#REF!</v>
      </c>
      <c r="I24" s="39" t="e">
        <f t="shared" si="10"/>
        <v>#REF!</v>
      </c>
      <c r="J24" s="40" t="e">
        <f t="shared" si="1"/>
        <v>#REF!</v>
      </c>
      <c r="K24" s="59" t="e">
        <f>SUM(Főlap!#REF!)</f>
        <v>#REF!</v>
      </c>
      <c r="L24" s="112" t="e">
        <f t="shared" si="2"/>
        <v>#REF!</v>
      </c>
      <c r="M24" s="42" t="e">
        <f t="shared" si="3"/>
        <v>#REF!</v>
      </c>
      <c r="N24" s="60" t="e">
        <f>SUM(Főlap!#REF!)</f>
        <v>#REF!</v>
      </c>
      <c r="O24" s="61" t="e">
        <f>SUM(Főlap!#REF!)</f>
        <v>#REF!</v>
      </c>
      <c r="P24" s="45" t="e">
        <f t="shared" si="4"/>
        <v>#REF!</v>
      </c>
      <c r="Q24" s="45" t="e">
        <f t="shared" si="5"/>
        <v>#REF!</v>
      </c>
      <c r="R24" s="60" t="e">
        <f>SUM(Főlap!#REF!)</f>
        <v>#REF!</v>
      </c>
      <c r="S24" s="46" t="e">
        <f t="shared" si="11"/>
        <v>#REF!</v>
      </c>
      <c r="T24" s="46" t="e">
        <f t="shared" si="6"/>
        <v>#REF!</v>
      </c>
      <c r="U24" s="47" t="e">
        <f t="shared" si="7"/>
        <v>#REF!</v>
      </c>
      <c r="V24" s="48" t="e">
        <f t="shared" si="8"/>
        <v>#REF!</v>
      </c>
      <c r="W24" s="49" t="e">
        <f t="shared" si="9"/>
        <v>#REF!</v>
      </c>
      <c r="X24" s="47" t="e">
        <f t="shared" si="13"/>
        <v>#REF!</v>
      </c>
      <c r="Y24" s="60" t="e">
        <f>SUM(Főlap!#REF!)</f>
        <v>#REF!</v>
      </c>
      <c r="Z24" s="50" t="e">
        <f t="shared" si="12"/>
        <v>#REF!</v>
      </c>
      <c r="AA24" s="51" t="e">
        <f>SUM(Főlap!#REF!)</f>
        <v>#REF!</v>
      </c>
      <c r="AB24" s="52"/>
      <c r="AC24" s="52"/>
      <c r="AD24" s="52"/>
      <c r="AE24" s="52"/>
      <c r="AF24" s="52"/>
      <c r="AG24" s="52"/>
      <c r="AH24" s="52"/>
      <c r="AI24" s="52"/>
    </row>
    <row r="25" spans="1:35" s="54" customFormat="1" ht="15">
      <c r="A25" s="55"/>
      <c r="B25" s="56"/>
      <c r="C25" s="57"/>
      <c r="D25" s="58"/>
      <c r="E25" s="37" t="e">
        <f>SUM(Főlap!#REF!)</f>
        <v>#REF!</v>
      </c>
      <c r="F25" s="37" t="e">
        <f>SUM(Főlap!#REF!)</f>
        <v>#REF!</v>
      </c>
      <c r="G25" s="37" t="e">
        <f>SUM(Főlap!#REF!)</f>
        <v>#REF!</v>
      </c>
      <c r="H25" s="38" t="e">
        <f t="shared" si="0"/>
        <v>#REF!</v>
      </c>
      <c r="I25" s="39" t="e">
        <f t="shared" si="10"/>
        <v>#REF!</v>
      </c>
      <c r="J25" s="40" t="e">
        <f t="shared" si="1"/>
        <v>#REF!</v>
      </c>
      <c r="K25" s="59" t="e">
        <f>SUM(Főlap!#REF!)</f>
        <v>#REF!</v>
      </c>
      <c r="L25" s="112" t="e">
        <f t="shared" si="2"/>
        <v>#REF!</v>
      </c>
      <c r="M25" s="42" t="e">
        <f t="shared" si="3"/>
        <v>#REF!</v>
      </c>
      <c r="N25" s="60" t="e">
        <f>SUM(Főlap!#REF!)</f>
        <v>#REF!</v>
      </c>
      <c r="O25" s="61" t="e">
        <f>SUM(Főlap!#REF!)</f>
        <v>#REF!</v>
      </c>
      <c r="P25" s="45" t="e">
        <f t="shared" si="4"/>
        <v>#REF!</v>
      </c>
      <c r="Q25" s="45" t="e">
        <f t="shared" si="5"/>
        <v>#REF!</v>
      </c>
      <c r="R25" s="60" t="e">
        <f>SUM(Főlap!#REF!)</f>
        <v>#REF!</v>
      </c>
      <c r="S25" s="46" t="e">
        <f t="shared" si="11"/>
        <v>#REF!</v>
      </c>
      <c r="T25" s="46" t="e">
        <f t="shared" si="6"/>
        <v>#REF!</v>
      </c>
      <c r="U25" s="47" t="e">
        <f t="shared" si="7"/>
        <v>#REF!</v>
      </c>
      <c r="V25" s="48" t="e">
        <f t="shared" si="8"/>
        <v>#REF!</v>
      </c>
      <c r="W25" s="49" t="e">
        <f t="shared" si="9"/>
        <v>#REF!</v>
      </c>
      <c r="X25" s="47" t="e">
        <f t="shared" si="13"/>
        <v>#REF!</v>
      </c>
      <c r="Y25" s="60" t="e">
        <f>SUM(Főlap!#REF!)</f>
        <v>#REF!</v>
      </c>
      <c r="Z25" s="50" t="e">
        <f t="shared" si="12"/>
        <v>#REF!</v>
      </c>
      <c r="AA25" s="51" t="e">
        <f>SUM(Főlap!#REF!)</f>
        <v>#REF!</v>
      </c>
      <c r="AB25" s="52"/>
      <c r="AC25" s="52"/>
      <c r="AD25" s="52"/>
      <c r="AE25" s="52"/>
      <c r="AF25" s="52"/>
      <c r="AG25" s="52"/>
      <c r="AH25" s="52"/>
      <c r="AI25" s="52"/>
    </row>
    <row r="26" spans="1:35" s="54" customFormat="1" ht="15">
      <c r="A26" s="55"/>
      <c r="B26" s="56"/>
      <c r="C26" s="57"/>
      <c r="D26" s="58"/>
      <c r="E26" s="37" t="e">
        <f>SUM(Főlap!#REF!)</f>
        <v>#REF!</v>
      </c>
      <c r="F26" s="37" t="e">
        <f>SUM(Főlap!#REF!)</f>
        <v>#REF!</v>
      </c>
      <c r="G26" s="37" t="e">
        <f>SUM(Főlap!#REF!)</f>
        <v>#REF!</v>
      </c>
      <c r="H26" s="38" t="e">
        <f t="shared" si="0"/>
        <v>#REF!</v>
      </c>
      <c r="I26" s="39" t="e">
        <f t="shared" si="10"/>
        <v>#REF!</v>
      </c>
      <c r="J26" s="40" t="e">
        <f t="shared" si="1"/>
        <v>#REF!</v>
      </c>
      <c r="K26" s="59" t="e">
        <f>SUM(Főlap!#REF!)</f>
        <v>#REF!</v>
      </c>
      <c r="L26" s="112" t="e">
        <f t="shared" si="2"/>
        <v>#REF!</v>
      </c>
      <c r="M26" s="42" t="e">
        <f t="shared" si="3"/>
        <v>#REF!</v>
      </c>
      <c r="N26" s="60" t="e">
        <f>SUM(Főlap!#REF!)</f>
        <v>#REF!</v>
      </c>
      <c r="O26" s="61" t="e">
        <f>SUM(Főlap!#REF!)</f>
        <v>#REF!</v>
      </c>
      <c r="P26" s="45" t="e">
        <f t="shared" si="4"/>
        <v>#REF!</v>
      </c>
      <c r="Q26" s="45" t="e">
        <f t="shared" si="5"/>
        <v>#REF!</v>
      </c>
      <c r="R26" s="60" t="e">
        <f>SUM(Főlap!#REF!)</f>
        <v>#REF!</v>
      </c>
      <c r="S26" s="46" t="e">
        <f t="shared" si="11"/>
        <v>#REF!</v>
      </c>
      <c r="T26" s="46" t="e">
        <f t="shared" si="6"/>
        <v>#REF!</v>
      </c>
      <c r="U26" s="47" t="e">
        <f t="shared" si="7"/>
        <v>#REF!</v>
      </c>
      <c r="V26" s="48" t="e">
        <f t="shared" si="8"/>
        <v>#REF!</v>
      </c>
      <c r="W26" s="49" t="e">
        <f t="shared" si="9"/>
        <v>#REF!</v>
      </c>
      <c r="X26" s="47" t="e">
        <f t="shared" si="13"/>
        <v>#REF!</v>
      </c>
      <c r="Y26" s="60" t="e">
        <f>SUM(Főlap!#REF!)</f>
        <v>#REF!</v>
      </c>
      <c r="Z26" s="50" t="e">
        <f t="shared" si="12"/>
        <v>#REF!</v>
      </c>
      <c r="AA26" s="51" t="e">
        <f>SUM(Főlap!#REF!)</f>
        <v>#REF!</v>
      </c>
      <c r="AB26" s="52"/>
      <c r="AC26" s="52"/>
      <c r="AD26" s="52"/>
      <c r="AE26" s="52"/>
      <c r="AF26" s="52"/>
      <c r="AG26" s="52"/>
      <c r="AH26" s="52"/>
      <c r="AI26" s="52"/>
    </row>
    <row r="27" spans="1:35" s="54" customFormat="1" ht="15">
      <c r="A27" s="55"/>
      <c r="B27" s="56"/>
      <c r="C27" s="57"/>
      <c r="D27" s="58"/>
      <c r="E27" s="37" t="e">
        <f>SUM(Főlap!#REF!)</f>
        <v>#REF!</v>
      </c>
      <c r="F27" s="37" t="e">
        <f>SUM(Főlap!#REF!)</f>
        <v>#REF!</v>
      </c>
      <c r="G27" s="37" t="e">
        <f>SUM(Főlap!#REF!)</f>
        <v>#REF!</v>
      </c>
      <c r="H27" s="38" t="e">
        <f t="shared" si="0"/>
        <v>#REF!</v>
      </c>
      <c r="I27" s="39" t="e">
        <f t="shared" si="10"/>
        <v>#REF!</v>
      </c>
      <c r="J27" s="40" t="e">
        <f t="shared" si="1"/>
        <v>#REF!</v>
      </c>
      <c r="K27" s="59" t="e">
        <f>SUM(Főlap!#REF!)</f>
        <v>#REF!</v>
      </c>
      <c r="L27" s="112" t="e">
        <f t="shared" si="2"/>
        <v>#REF!</v>
      </c>
      <c r="M27" s="42" t="e">
        <f t="shared" si="3"/>
        <v>#REF!</v>
      </c>
      <c r="N27" s="60" t="e">
        <f>SUM(Főlap!#REF!)</f>
        <v>#REF!</v>
      </c>
      <c r="O27" s="61" t="e">
        <f>SUM(Főlap!#REF!)</f>
        <v>#REF!</v>
      </c>
      <c r="P27" s="45" t="e">
        <f t="shared" si="4"/>
        <v>#REF!</v>
      </c>
      <c r="Q27" s="45" t="e">
        <f t="shared" si="5"/>
        <v>#REF!</v>
      </c>
      <c r="R27" s="60" t="e">
        <f>SUM(Főlap!#REF!)</f>
        <v>#REF!</v>
      </c>
      <c r="S27" s="46" t="e">
        <f t="shared" si="11"/>
        <v>#REF!</v>
      </c>
      <c r="T27" s="46" t="e">
        <f t="shared" si="6"/>
        <v>#REF!</v>
      </c>
      <c r="U27" s="47" t="e">
        <f t="shared" si="7"/>
        <v>#REF!</v>
      </c>
      <c r="V27" s="48" t="e">
        <f t="shared" si="8"/>
        <v>#REF!</v>
      </c>
      <c r="W27" s="49" t="e">
        <f t="shared" si="9"/>
        <v>#REF!</v>
      </c>
      <c r="X27" s="47" t="e">
        <f t="shared" si="13"/>
        <v>#REF!</v>
      </c>
      <c r="Y27" s="60" t="e">
        <f>SUM(Főlap!#REF!)</f>
        <v>#REF!</v>
      </c>
      <c r="Z27" s="50" t="e">
        <f t="shared" si="12"/>
        <v>#REF!</v>
      </c>
      <c r="AA27" s="51" t="e">
        <f>SUM(Főlap!#REF!)</f>
        <v>#REF!</v>
      </c>
      <c r="AB27" s="52"/>
      <c r="AC27" s="52"/>
      <c r="AD27" s="52"/>
      <c r="AE27" s="52"/>
      <c r="AF27" s="52"/>
      <c r="AG27" s="52"/>
      <c r="AH27" s="52"/>
      <c r="AI27" s="52"/>
    </row>
    <row r="28" spans="1:35" s="54" customFormat="1" ht="15">
      <c r="A28" s="55"/>
      <c r="B28" s="56"/>
      <c r="C28" s="57"/>
      <c r="D28" s="58"/>
      <c r="E28" s="37" t="e">
        <f>SUM(Főlap!#REF!)</f>
        <v>#REF!</v>
      </c>
      <c r="F28" s="37" t="e">
        <f>SUM(Főlap!#REF!)</f>
        <v>#REF!</v>
      </c>
      <c r="G28" s="37" t="e">
        <f>SUM(Főlap!#REF!)</f>
        <v>#REF!</v>
      </c>
      <c r="H28" s="38" t="e">
        <f t="shared" si="0"/>
        <v>#REF!</v>
      </c>
      <c r="I28" s="39" t="e">
        <f t="shared" si="10"/>
        <v>#REF!</v>
      </c>
      <c r="J28" s="40" t="e">
        <f t="shared" si="1"/>
        <v>#REF!</v>
      </c>
      <c r="K28" s="59" t="e">
        <f>SUM(Főlap!#REF!)</f>
        <v>#REF!</v>
      </c>
      <c r="L28" s="112" t="e">
        <f t="shared" si="2"/>
        <v>#REF!</v>
      </c>
      <c r="M28" s="42" t="e">
        <f t="shared" si="3"/>
        <v>#REF!</v>
      </c>
      <c r="N28" s="60" t="e">
        <f>SUM(Főlap!#REF!)</f>
        <v>#REF!</v>
      </c>
      <c r="O28" s="61" t="e">
        <f>SUM(Főlap!#REF!)</f>
        <v>#REF!</v>
      </c>
      <c r="P28" s="45" t="e">
        <f t="shared" si="4"/>
        <v>#REF!</v>
      </c>
      <c r="Q28" s="45" t="e">
        <f t="shared" si="5"/>
        <v>#REF!</v>
      </c>
      <c r="R28" s="60" t="e">
        <f>SUM(Főlap!#REF!)</f>
        <v>#REF!</v>
      </c>
      <c r="S28" s="46" t="e">
        <f t="shared" si="11"/>
        <v>#REF!</v>
      </c>
      <c r="T28" s="46" t="e">
        <f t="shared" si="6"/>
        <v>#REF!</v>
      </c>
      <c r="U28" s="47" t="e">
        <f t="shared" si="7"/>
        <v>#REF!</v>
      </c>
      <c r="V28" s="48" t="e">
        <f t="shared" si="8"/>
        <v>#REF!</v>
      </c>
      <c r="W28" s="49" t="e">
        <f t="shared" si="9"/>
        <v>#REF!</v>
      </c>
      <c r="X28" s="47" t="e">
        <f t="shared" si="13"/>
        <v>#REF!</v>
      </c>
      <c r="Y28" s="60" t="e">
        <f>SUM(Főlap!#REF!)</f>
        <v>#REF!</v>
      </c>
      <c r="Z28" s="50" t="e">
        <f t="shared" si="12"/>
        <v>#REF!</v>
      </c>
      <c r="AA28" s="51" t="e">
        <f>SUM(Főlap!#REF!)</f>
        <v>#REF!</v>
      </c>
      <c r="AB28" s="52"/>
      <c r="AC28" s="52"/>
      <c r="AD28" s="52"/>
      <c r="AE28" s="52"/>
      <c r="AF28" s="52"/>
      <c r="AG28" s="52"/>
      <c r="AH28" s="52"/>
      <c r="AI28" s="52"/>
    </row>
    <row r="29" spans="1:35" s="54" customFormat="1" ht="15">
      <c r="A29" s="55"/>
      <c r="B29" s="56"/>
      <c r="C29" s="57"/>
      <c r="D29" s="58"/>
      <c r="E29" s="37" t="e">
        <f>SUM(Főlap!#REF!)</f>
        <v>#REF!</v>
      </c>
      <c r="F29" s="37" t="e">
        <f>SUM(Főlap!#REF!)</f>
        <v>#REF!</v>
      </c>
      <c r="G29" s="37" t="e">
        <f>SUM(Főlap!#REF!)</f>
        <v>#REF!</v>
      </c>
      <c r="H29" s="38" t="e">
        <f t="shared" si="0"/>
        <v>#REF!</v>
      </c>
      <c r="I29" s="39" t="e">
        <f t="shared" si="10"/>
        <v>#REF!</v>
      </c>
      <c r="J29" s="40" t="e">
        <f t="shared" si="1"/>
        <v>#REF!</v>
      </c>
      <c r="K29" s="59" t="e">
        <f>SUM(Főlap!#REF!)</f>
        <v>#REF!</v>
      </c>
      <c r="L29" s="112" t="e">
        <f t="shared" si="2"/>
        <v>#REF!</v>
      </c>
      <c r="M29" s="42" t="e">
        <f t="shared" si="3"/>
        <v>#REF!</v>
      </c>
      <c r="N29" s="60" t="e">
        <f>SUM(Főlap!#REF!)</f>
        <v>#REF!</v>
      </c>
      <c r="O29" s="61" t="e">
        <f>SUM(Főlap!#REF!)</f>
        <v>#REF!</v>
      </c>
      <c r="P29" s="45" t="e">
        <f t="shared" si="4"/>
        <v>#REF!</v>
      </c>
      <c r="Q29" s="45" t="e">
        <f t="shared" si="5"/>
        <v>#REF!</v>
      </c>
      <c r="R29" s="60" t="e">
        <f>SUM(Főlap!#REF!)</f>
        <v>#REF!</v>
      </c>
      <c r="S29" s="46" t="e">
        <f t="shared" si="11"/>
        <v>#REF!</v>
      </c>
      <c r="T29" s="46" t="e">
        <f t="shared" si="6"/>
        <v>#REF!</v>
      </c>
      <c r="U29" s="47" t="e">
        <f t="shared" si="7"/>
        <v>#REF!</v>
      </c>
      <c r="V29" s="48" t="e">
        <f t="shared" si="8"/>
        <v>#REF!</v>
      </c>
      <c r="W29" s="49" t="e">
        <f t="shared" si="9"/>
        <v>#REF!</v>
      </c>
      <c r="X29" s="47" t="e">
        <f t="shared" si="13"/>
        <v>#REF!</v>
      </c>
      <c r="Y29" s="60" t="e">
        <f>SUM(Főlap!#REF!)</f>
        <v>#REF!</v>
      </c>
      <c r="Z29" s="50" t="e">
        <f t="shared" si="12"/>
        <v>#REF!</v>
      </c>
      <c r="AA29" s="51" t="e">
        <f>SUM(Főlap!#REF!)</f>
        <v>#REF!</v>
      </c>
      <c r="AB29" s="52"/>
      <c r="AC29" s="52"/>
      <c r="AD29" s="52"/>
      <c r="AE29" s="52"/>
      <c r="AF29" s="52"/>
      <c r="AG29" s="52"/>
      <c r="AH29" s="52"/>
      <c r="AI29" s="52"/>
    </row>
    <row r="30" spans="1:35" s="54" customFormat="1" ht="15">
      <c r="A30" s="55"/>
      <c r="B30" s="56"/>
      <c r="C30" s="57"/>
      <c r="D30" s="58"/>
      <c r="E30" s="37" t="e">
        <f>SUM(Főlap!#REF!)</f>
        <v>#REF!</v>
      </c>
      <c r="F30" s="37" t="e">
        <f>SUM(Főlap!#REF!)</f>
        <v>#REF!</v>
      </c>
      <c r="G30" s="37" t="e">
        <f>SUM(Főlap!#REF!)</f>
        <v>#REF!</v>
      </c>
      <c r="H30" s="38" t="e">
        <f t="shared" si="0"/>
        <v>#REF!</v>
      </c>
      <c r="I30" s="39" t="e">
        <f t="shared" si="10"/>
        <v>#REF!</v>
      </c>
      <c r="J30" s="40" t="e">
        <f t="shared" si="1"/>
        <v>#REF!</v>
      </c>
      <c r="K30" s="59" t="e">
        <f>SUM(Főlap!#REF!)</f>
        <v>#REF!</v>
      </c>
      <c r="L30" s="112" t="e">
        <f t="shared" si="2"/>
        <v>#REF!</v>
      </c>
      <c r="M30" s="42" t="e">
        <f t="shared" si="3"/>
        <v>#REF!</v>
      </c>
      <c r="N30" s="60" t="e">
        <f>SUM(Főlap!#REF!)</f>
        <v>#REF!</v>
      </c>
      <c r="O30" s="61" t="e">
        <f>SUM(Főlap!#REF!)</f>
        <v>#REF!</v>
      </c>
      <c r="P30" s="45" t="e">
        <f t="shared" si="4"/>
        <v>#REF!</v>
      </c>
      <c r="Q30" s="45" t="e">
        <f t="shared" si="5"/>
        <v>#REF!</v>
      </c>
      <c r="R30" s="60" t="e">
        <f>SUM(Főlap!#REF!)</f>
        <v>#REF!</v>
      </c>
      <c r="S30" s="46" t="e">
        <f t="shared" si="11"/>
        <v>#REF!</v>
      </c>
      <c r="T30" s="46" t="e">
        <f t="shared" si="6"/>
        <v>#REF!</v>
      </c>
      <c r="U30" s="47" t="e">
        <f t="shared" si="7"/>
        <v>#REF!</v>
      </c>
      <c r="V30" s="48" t="e">
        <f t="shared" si="8"/>
        <v>#REF!</v>
      </c>
      <c r="W30" s="49" t="e">
        <f t="shared" si="9"/>
        <v>#REF!</v>
      </c>
      <c r="X30" s="47" t="e">
        <f t="shared" si="13"/>
        <v>#REF!</v>
      </c>
      <c r="Y30" s="60" t="e">
        <f>SUM(Főlap!#REF!)</f>
        <v>#REF!</v>
      </c>
      <c r="Z30" s="50" t="e">
        <f t="shared" si="12"/>
        <v>#REF!</v>
      </c>
      <c r="AA30" s="51" t="e">
        <f>SUM(Főlap!#REF!)</f>
        <v>#REF!</v>
      </c>
      <c r="AB30" s="52"/>
      <c r="AC30" s="52"/>
      <c r="AD30" s="52"/>
      <c r="AE30" s="52"/>
      <c r="AF30" s="52"/>
      <c r="AG30" s="52"/>
      <c r="AH30" s="52"/>
      <c r="AI30" s="52"/>
    </row>
    <row r="31" spans="1:35" s="54" customFormat="1" ht="15">
      <c r="A31" s="55"/>
      <c r="B31" s="56"/>
      <c r="C31" s="57"/>
      <c r="D31" s="58"/>
      <c r="E31" s="37" t="e">
        <f>SUM(Főlap!#REF!)</f>
        <v>#REF!</v>
      </c>
      <c r="F31" s="37" t="e">
        <f>SUM(Főlap!#REF!)</f>
        <v>#REF!</v>
      </c>
      <c r="G31" s="37" t="e">
        <f>SUM(Főlap!#REF!)</f>
        <v>#REF!</v>
      </c>
      <c r="H31" s="38" t="e">
        <f t="shared" si="0"/>
        <v>#REF!</v>
      </c>
      <c r="I31" s="39" t="e">
        <f t="shared" si="10"/>
        <v>#REF!</v>
      </c>
      <c r="J31" s="40" t="e">
        <f t="shared" si="1"/>
        <v>#REF!</v>
      </c>
      <c r="K31" s="59" t="e">
        <f>SUM(Főlap!#REF!)</f>
        <v>#REF!</v>
      </c>
      <c r="L31" s="112" t="e">
        <f t="shared" si="2"/>
        <v>#REF!</v>
      </c>
      <c r="M31" s="42" t="e">
        <f t="shared" si="3"/>
        <v>#REF!</v>
      </c>
      <c r="N31" s="60" t="e">
        <f>SUM(Főlap!#REF!)</f>
        <v>#REF!</v>
      </c>
      <c r="O31" s="61" t="e">
        <f>SUM(Főlap!#REF!)</f>
        <v>#REF!</v>
      </c>
      <c r="P31" s="45" t="e">
        <f t="shared" si="4"/>
        <v>#REF!</v>
      </c>
      <c r="Q31" s="45" t="e">
        <f t="shared" si="5"/>
        <v>#REF!</v>
      </c>
      <c r="R31" s="60" t="e">
        <f>SUM(Főlap!#REF!)</f>
        <v>#REF!</v>
      </c>
      <c r="S31" s="46" t="e">
        <f t="shared" si="11"/>
        <v>#REF!</v>
      </c>
      <c r="T31" s="46" t="e">
        <f t="shared" si="6"/>
        <v>#REF!</v>
      </c>
      <c r="U31" s="47" t="e">
        <f t="shared" si="7"/>
        <v>#REF!</v>
      </c>
      <c r="V31" s="48" t="e">
        <f t="shared" si="8"/>
        <v>#REF!</v>
      </c>
      <c r="W31" s="49" t="e">
        <f t="shared" si="9"/>
        <v>#REF!</v>
      </c>
      <c r="X31" s="47" t="e">
        <f t="shared" si="13"/>
        <v>#REF!</v>
      </c>
      <c r="Y31" s="60" t="e">
        <f>SUM(Főlap!#REF!)</f>
        <v>#REF!</v>
      </c>
      <c r="Z31" s="50" t="e">
        <f t="shared" si="12"/>
        <v>#REF!</v>
      </c>
      <c r="AA31" s="51" t="e">
        <f>SUM(Főlap!#REF!)</f>
        <v>#REF!</v>
      </c>
      <c r="AB31" s="52"/>
      <c r="AC31" s="52"/>
      <c r="AD31" s="52"/>
      <c r="AE31" s="52"/>
      <c r="AF31" s="52"/>
      <c r="AG31" s="52"/>
      <c r="AH31" s="52"/>
      <c r="AI31" s="52"/>
    </row>
    <row r="32" spans="1:35" s="54" customFormat="1" ht="15">
      <c r="A32" s="55"/>
      <c r="B32" s="56"/>
      <c r="C32" s="57"/>
      <c r="D32" s="58"/>
      <c r="E32" s="37" t="e">
        <f>SUM(Főlap!#REF!)</f>
        <v>#REF!</v>
      </c>
      <c r="F32" s="37" t="e">
        <f>SUM(Főlap!#REF!)</f>
        <v>#REF!</v>
      </c>
      <c r="G32" s="37" t="e">
        <f>SUM(Főlap!#REF!)</f>
        <v>#REF!</v>
      </c>
      <c r="H32" s="38" t="e">
        <f t="shared" si="0"/>
        <v>#REF!</v>
      </c>
      <c r="I32" s="39" t="e">
        <f t="shared" si="10"/>
        <v>#REF!</v>
      </c>
      <c r="J32" s="40" t="e">
        <f t="shared" si="1"/>
        <v>#REF!</v>
      </c>
      <c r="K32" s="59" t="e">
        <f>SUM(Főlap!#REF!)</f>
        <v>#REF!</v>
      </c>
      <c r="L32" s="112" t="e">
        <f t="shared" si="2"/>
        <v>#REF!</v>
      </c>
      <c r="M32" s="42" t="e">
        <f t="shared" si="3"/>
        <v>#REF!</v>
      </c>
      <c r="N32" s="60" t="e">
        <f>SUM(Főlap!#REF!)</f>
        <v>#REF!</v>
      </c>
      <c r="O32" s="61" t="e">
        <f>SUM(Főlap!#REF!)</f>
        <v>#REF!</v>
      </c>
      <c r="P32" s="45" t="e">
        <f t="shared" si="4"/>
        <v>#REF!</v>
      </c>
      <c r="Q32" s="45" t="e">
        <f t="shared" si="5"/>
        <v>#REF!</v>
      </c>
      <c r="R32" s="60" t="e">
        <f>SUM(Főlap!#REF!)</f>
        <v>#REF!</v>
      </c>
      <c r="S32" s="46" t="e">
        <f t="shared" si="11"/>
        <v>#REF!</v>
      </c>
      <c r="T32" s="46" t="e">
        <f t="shared" si="6"/>
        <v>#REF!</v>
      </c>
      <c r="U32" s="47" t="e">
        <f t="shared" si="7"/>
        <v>#REF!</v>
      </c>
      <c r="V32" s="48" t="e">
        <f t="shared" si="8"/>
        <v>#REF!</v>
      </c>
      <c r="W32" s="49" t="e">
        <f t="shared" si="9"/>
        <v>#REF!</v>
      </c>
      <c r="X32" s="47" t="e">
        <f t="shared" si="13"/>
        <v>#REF!</v>
      </c>
      <c r="Y32" s="60" t="e">
        <f>SUM(Főlap!#REF!)</f>
        <v>#REF!</v>
      </c>
      <c r="Z32" s="50" t="e">
        <f t="shared" si="12"/>
        <v>#REF!</v>
      </c>
      <c r="AA32" s="51" t="e">
        <f>SUM(Főlap!#REF!)</f>
        <v>#REF!</v>
      </c>
      <c r="AB32" s="52"/>
      <c r="AC32" s="52"/>
      <c r="AD32" s="52"/>
      <c r="AE32" s="52"/>
      <c r="AF32" s="52"/>
      <c r="AG32" s="52"/>
      <c r="AH32" s="52"/>
      <c r="AI32" s="52"/>
    </row>
    <row r="33" spans="1:35" s="54" customFormat="1" ht="15">
      <c r="A33" s="55"/>
      <c r="B33" s="56"/>
      <c r="C33" s="57"/>
      <c r="D33" s="58"/>
      <c r="E33" s="37" t="e">
        <f>SUM(Főlap!#REF!)</f>
        <v>#REF!</v>
      </c>
      <c r="F33" s="37" t="e">
        <f>SUM(Főlap!#REF!)</f>
        <v>#REF!</v>
      </c>
      <c r="G33" s="37" t="e">
        <f>SUM(Főlap!#REF!)</f>
        <v>#REF!</v>
      </c>
      <c r="H33" s="38" t="e">
        <f t="shared" si="0"/>
        <v>#REF!</v>
      </c>
      <c r="I33" s="39" t="e">
        <f t="shared" si="10"/>
        <v>#REF!</v>
      </c>
      <c r="J33" s="40" t="e">
        <f t="shared" si="1"/>
        <v>#REF!</v>
      </c>
      <c r="K33" s="59" t="e">
        <f>SUM(Főlap!#REF!)</f>
        <v>#REF!</v>
      </c>
      <c r="L33" s="112" t="e">
        <f t="shared" si="2"/>
        <v>#REF!</v>
      </c>
      <c r="M33" s="42" t="e">
        <f t="shared" si="3"/>
        <v>#REF!</v>
      </c>
      <c r="N33" s="60" t="e">
        <f>SUM(Főlap!#REF!)</f>
        <v>#REF!</v>
      </c>
      <c r="O33" s="61" t="e">
        <f>SUM(Főlap!#REF!)</f>
        <v>#REF!</v>
      </c>
      <c r="P33" s="45" t="e">
        <f t="shared" si="4"/>
        <v>#REF!</v>
      </c>
      <c r="Q33" s="45" t="e">
        <f t="shared" si="5"/>
        <v>#REF!</v>
      </c>
      <c r="R33" s="60" t="e">
        <f>SUM(Főlap!#REF!)</f>
        <v>#REF!</v>
      </c>
      <c r="S33" s="46" t="e">
        <f t="shared" si="11"/>
        <v>#REF!</v>
      </c>
      <c r="T33" s="46" t="e">
        <f t="shared" si="6"/>
        <v>#REF!</v>
      </c>
      <c r="U33" s="47" t="e">
        <f t="shared" si="7"/>
        <v>#REF!</v>
      </c>
      <c r="V33" s="48" t="e">
        <f t="shared" si="8"/>
        <v>#REF!</v>
      </c>
      <c r="W33" s="49" t="e">
        <f t="shared" si="9"/>
        <v>#REF!</v>
      </c>
      <c r="X33" s="47" t="e">
        <f t="shared" si="13"/>
        <v>#REF!</v>
      </c>
      <c r="Y33" s="60" t="e">
        <f>SUM(Főlap!#REF!)</f>
        <v>#REF!</v>
      </c>
      <c r="Z33" s="50" t="e">
        <f t="shared" si="12"/>
        <v>#REF!</v>
      </c>
      <c r="AA33" s="51" t="e">
        <f>SUM(Főlap!#REF!)</f>
        <v>#REF!</v>
      </c>
      <c r="AB33" s="52"/>
      <c r="AC33" s="52"/>
      <c r="AD33" s="52"/>
      <c r="AE33" s="52"/>
      <c r="AF33" s="52"/>
      <c r="AG33" s="52"/>
      <c r="AH33" s="52"/>
      <c r="AI33" s="52"/>
    </row>
    <row r="34" spans="1:35" s="54" customFormat="1" ht="15">
      <c r="A34" s="55"/>
      <c r="B34" s="56"/>
      <c r="C34" s="57"/>
      <c r="D34" s="58"/>
      <c r="E34" s="37" t="e">
        <f>SUM(Főlap!#REF!)</f>
        <v>#REF!</v>
      </c>
      <c r="F34" s="37" t="e">
        <f>SUM(Főlap!#REF!)</f>
        <v>#REF!</v>
      </c>
      <c r="G34" s="37" t="e">
        <f>SUM(Főlap!#REF!)</f>
        <v>#REF!</v>
      </c>
      <c r="H34" s="38" t="e">
        <f t="shared" si="0"/>
        <v>#REF!</v>
      </c>
      <c r="I34" s="39" t="e">
        <f t="shared" si="10"/>
        <v>#REF!</v>
      </c>
      <c r="J34" s="40" t="e">
        <f t="shared" si="1"/>
        <v>#REF!</v>
      </c>
      <c r="K34" s="59" t="e">
        <f>SUM(Főlap!#REF!)</f>
        <v>#REF!</v>
      </c>
      <c r="L34" s="112" t="e">
        <f t="shared" si="2"/>
        <v>#REF!</v>
      </c>
      <c r="M34" s="42" t="e">
        <f t="shared" si="3"/>
        <v>#REF!</v>
      </c>
      <c r="N34" s="60" t="e">
        <f>SUM(Főlap!#REF!)</f>
        <v>#REF!</v>
      </c>
      <c r="O34" s="61" t="e">
        <f>SUM(Főlap!#REF!)</f>
        <v>#REF!</v>
      </c>
      <c r="P34" s="45" t="e">
        <f t="shared" si="4"/>
        <v>#REF!</v>
      </c>
      <c r="Q34" s="45" t="e">
        <f t="shared" si="5"/>
        <v>#REF!</v>
      </c>
      <c r="R34" s="60" t="e">
        <f>SUM(Főlap!#REF!)</f>
        <v>#REF!</v>
      </c>
      <c r="S34" s="46" t="e">
        <f t="shared" si="11"/>
        <v>#REF!</v>
      </c>
      <c r="T34" s="46" t="e">
        <f t="shared" si="6"/>
        <v>#REF!</v>
      </c>
      <c r="U34" s="47" t="e">
        <f t="shared" si="7"/>
        <v>#REF!</v>
      </c>
      <c r="V34" s="48" t="e">
        <f t="shared" si="8"/>
        <v>#REF!</v>
      </c>
      <c r="W34" s="49" t="e">
        <f t="shared" si="9"/>
        <v>#REF!</v>
      </c>
      <c r="X34" s="47" t="e">
        <f t="shared" si="13"/>
        <v>#REF!</v>
      </c>
      <c r="Y34" s="60" t="e">
        <f>SUM(Főlap!#REF!)</f>
        <v>#REF!</v>
      </c>
      <c r="Z34" s="50" t="e">
        <f t="shared" si="12"/>
        <v>#REF!</v>
      </c>
      <c r="AA34" s="51" t="e">
        <f>SUM(Főlap!#REF!)</f>
        <v>#REF!</v>
      </c>
      <c r="AB34" s="52"/>
      <c r="AC34" s="52"/>
      <c r="AD34" s="52"/>
      <c r="AE34" s="52"/>
      <c r="AF34" s="52"/>
      <c r="AG34" s="52"/>
      <c r="AH34" s="52"/>
      <c r="AI34" s="52"/>
    </row>
    <row r="35" spans="1:35" s="54" customFormat="1" ht="15">
      <c r="A35" s="55"/>
      <c r="B35" s="56"/>
      <c r="C35" s="57"/>
      <c r="D35" s="58"/>
      <c r="E35" s="37">
        <f>SUM(Főlap!F23)</f>
        <v>1</v>
      </c>
      <c r="F35" s="37">
        <f>SUM(Főlap!G23)</f>
        <v>1</v>
      </c>
      <c r="G35" s="37">
        <f>SUM(Főlap!H23)</f>
        <v>1</v>
      </c>
      <c r="H35" s="38" t="str">
        <f t="shared" si="0"/>
        <v>gyalogos</v>
      </c>
      <c r="I35" s="39" t="str">
        <f t="shared" si="10"/>
        <v>telj.túra</v>
      </c>
      <c r="J35" s="40" t="str">
        <f t="shared" si="1"/>
        <v>téli</v>
      </c>
      <c r="K35" s="59">
        <f>SUM(Főlap!K23)</f>
        <v>20.3</v>
      </c>
      <c r="L35" s="112">
        <f t="shared" si="2"/>
        <v>1.5</v>
      </c>
      <c r="M35" s="42">
        <f t="shared" si="3"/>
        <v>1</v>
      </c>
      <c r="N35" s="60">
        <f>SUM(Főlap!N23)</f>
        <v>408</v>
      </c>
      <c r="O35" s="61">
        <f>SUM(Főlap!O23)</f>
        <v>0</v>
      </c>
      <c r="P35" s="45">
        <f t="shared" si="4"/>
        <v>2</v>
      </c>
      <c r="Q35" s="45">
        <f t="shared" si="5"/>
        <v>0</v>
      </c>
      <c r="R35" s="60">
        <f>SUM(Főlap!P23)</f>
        <v>0</v>
      </c>
      <c r="S35" s="46">
        <f t="shared" si="11"/>
      </c>
      <c r="T35" s="46">
        <f t="shared" si="6"/>
        <v>0</v>
      </c>
      <c r="U35" s="47">
        <f t="shared" si="7"/>
        <v>38.61</v>
      </c>
      <c r="V35" s="48">
        <f t="shared" si="8"/>
      </c>
      <c r="W35" s="49">
        <f t="shared" si="9"/>
        <v>1.4</v>
      </c>
      <c r="X35" s="47">
        <f t="shared" si="13"/>
        <v>54.053999999999995</v>
      </c>
      <c r="Y35" s="60">
        <f>SUM(Főlap!W23)</f>
        <v>0</v>
      </c>
      <c r="Z35" s="50">
        <f t="shared" si="12"/>
        <v>54.053999999999995</v>
      </c>
      <c r="AA35" s="51">
        <f>SUM(Főlap!AC23)</f>
        <v>0</v>
      </c>
      <c r="AB35" s="52"/>
      <c r="AC35" s="52"/>
      <c r="AD35" s="52"/>
      <c r="AE35" s="52"/>
      <c r="AF35" s="52"/>
      <c r="AG35" s="52"/>
      <c r="AH35" s="52"/>
      <c r="AI35" s="52"/>
    </row>
    <row r="36" spans="1:35" s="54" customFormat="1" ht="15">
      <c r="A36" s="55"/>
      <c r="B36" s="56"/>
      <c r="C36" s="57"/>
      <c r="D36" s="58"/>
      <c r="E36" s="37">
        <f>SUM(Főlap!F25)</f>
        <v>1</v>
      </c>
      <c r="F36" s="37">
        <f>SUM(Főlap!G25)</f>
        <v>1</v>
      </c>
      <c r="G36" s="37">
        <f>SUM(Főlap!H25)</f>
        <v>1</v>
      </c>
      <c r="H36" s="38" t="str">
        <f t="shared" si="0"/>
        <v>gyalogos</v>
      </c>
      <c r="I36" s="39" t="str">
        <f t="shared" si="10"/>
        <v>telj.túra</v>
      </c>
      <c r="J36" s="40" t="str">
        <f t="shared" si="1"/>
        <v>téli</v>
      </c>
      <c r="K36" s="59">
        <f>SUM(Főlap!K25)</f>
        <v>30</v>
      </c>
      <c r="L36" s="112">
        <f t="shared" si="2"/>
        <v>1.5</v>
      </c>
      <c r="M36" s="42">
        <f t="shared" si="3"/>
        <v>1</v>
      </c>
      <c r="N36" s="60">
        <f>SUM(Főlap!N25)</f>
        <v>1000</v>
      </c>
      <c r="O36" s="61">
        <f>SUM(Főlap!O25)</f>
        <v>0</v>
      </c>
      <c r="P36" s="45">
        <f t="shared" si="4"/>
        <v>2</v>
      </c>
      <c r="Q36" s="45">
        <f t="shared" si="5"/>
        <v>0</v>
      </c>
      <c r="R36" s="60">
        <f>SUM(Főlap!P25)</f>
        <v>0</v>
      </c>
      <c r="S36" s="46">
        <f t="shared" si="11"/>
      </c>
      <c r="T36" s="46">
        <f t="shared" si="6"/>
        <v>0</v>
      </c>
      <c r="U36" s="47">
        <f t="shared" si="7"/>
        <v>65</v>
      </c>
      <c r="V36" s="48">
        <f t="shared" si="8"/>
      </c>
      <c r="W36" s="49">
        <f t="shared" si="9"/>
        <v>1.4</v>
      </c>
      <c r="X36" s="47">
        <f t="shared" si="13"/>
        <v>91</v>
      </c>
      <c r="Y36" s="60">
        <f>SUM(Főlap!W25)</f>
        <v>0</v>
      </c>
      <c r="Z36" s="50">
        <f t="shared" si="12"/>
        <v>91</v>
      </c>
      <c r="AA36" s="51">
        <f>SUM(Főlap!AC25)</f>
        <v>0</v>
      </c>
      <c r="AB36" s="52"/>
      <c r="AC36" s="52"/>
      <c r="AD36" s="52"/>
      <c r="AE36" s="52"/>
      <c r="AF36" s="52"/>
      <c r="AG36" s="52"/>
      <c r="AH36" s="52"/>
      <c r="AI36" s="52"/>
    </row>
    <row r="37" spans="1:35" s="54" customFormat="1" ht="15">
      <c r="A37" s="55"/>
      <c r="B37" s="56"/>
      <c r="C37" s="57"/>
      <c r="D37" s="58"/>
      <c r="E37" s="37">
        <f>SUM(Főlap!F29)</f>
        <v>1</v>
      </c>
      <c r="F37" s="37">
        <f>SUM(Főlap!G29)</f>
        <v>0</v>
      </c>
      <c r="G37" s="37">
        <f>SUM(Főlap!H29)</f>
        <v>1</v>
      </c>
      <c r="H37" s="38" t="str">
        <f t="shared" si="0"/>
        <v>gyalogos</v>
      </c>
      <c r="I37" s="39">
        <f t="shared" si="10"/>
      </c>
      <c r="J37" s="40" t="str">
        <f t="shared" si="1"/>
        <v>téli</v>
      </c>
      <c r="K37" s="59">
        <f>SUM(Főlap!K29)</f>
        <v>10</v>
      </c>
      <c r="L37" s="112">
        <f t="shared" si="2"/>
        <v>1.5</v>
      </c>
      <c r="M37" s="42">
        <f t="shared" si="3"/>
        <v>1</v>
      </c>
      <c r="N37" s="60">
        <f>SUM(Főlap!N29)</f>
        <v>300</v>
      </c>
      <c r="O37" s="61">
        <f>SUM(Főlap!O29)</f>
        <v>0</v>
      </c>
      <c r="P37" s="45">
        <f t="shared" si="4"/>
        <v>2</v>
      </c>
      <c r="Q37" s="45">
        <f t="shared" si="5"/>
        <v>0</v>
      </c>
      <c r="R37" s="60">
        <f>SUM(Főlap!P29)</f>
        <v>0</v>
      </c>
      <c r="S37" s="46">
        <f t="shared" si="11"/>
      </c>
      <c r="T37" s="46">
        <f t="shared" si="6"/>
        <v>0</v>
      </c>
      <c r="U37" s="47">
        <f t="shared" si="7"/>
        <v>21</v>
      </c>
      <c r="V37" s="48">
        <f t="shared" si="8"/>
        <v>1.1</v>
      </c>
      <c r="W37" s="49">
        <f t="shared" si="9"/>
      </c>
      <c r="X37" s="47">
        <f t="shared" si="13"/>
        <v>23.1</v>
      </c>
      <c r="Y37" s="60">
        <f>SUM(Főlap!W29)</f>
        <v>0</v>
      </c>
      <c r="Z37" s="50">
        <f t="shared" si="12"/>
        <v>23.1</v>
      </c>
      <c r="AA37" s="51">
        <f>SUM(Főlap!AC29)</f>
        <v>0</v>
      </c>
      <c r="AB37" s="52"/>
      <c r="AC37" s="52"/>
      <c r="AD37" s="52"/>
      <c r="AE37" s="52"/>
      <c r="AF37" s="52"/>
      <c r="AG37" s="52"/>
      <c r="AH37" s="52"/>
      <c r="AI37" s="52"/>
    </row>
    <row r="38" spans="1:35" s="54" customFormat="1" ht="15">
      <c r="A38" s="55"/>
      <c r="B38" s="56"/>
      <c r="C38" s="57"/>
      <c r="D38" s="58"/>
      <c r="E38" s="37">
        <f>SUM(Főlap!F31)</f>
        <v>1</v>
      </c>
      <c r="F38" s="37">
        <f>SUM(Főlap!G31)</f>
        <v>0</v>
      </c>
      <c r="G38" s="37">
        <f>SUM(Főlap!H31)</f>
        <v>1</v>
      </c>
      <c r="H38" s="38" t="str">
        <f t="shared" si="0"/>
        <v>gyalogos</v>
      </c>
      <c r="I38" s="39">
        <f t="shared" si="10"/>
      </c>
      <c r="J38" s="40" t="str">
        <f t="shared" si="1"/>
        <v>téli</v>
      </c>
      <c r="K38" s="59">
        <f>SUM(Főlap!K31)</f>
        <v>13</v>
      </c>
      <c r="L38" s="112">
        <f t="shared" si="2"/>
        <v>1.5</v>
      </c>
      <c r="M38" s="42">
        <f t="shared" si="3"/>
        <v>1</v>
      </c>
      <c r="N38" s="60">
        <f>SUM(Főlap!N31)</f>
        <v>300</v>
      </c>
      <c r="O38" s="61">
        <f>SUM(Főlap!O31)</f>
        <v>0</v>
      </c>
      <c r="P38" s="45">
        <f t="shared" si="4"/>
        <v>2</v>
      </c>
      <c r="Q38" s="45">
        <f t="shared" si="5"/>
        <v>0</v>
      </c>
      <c r="R38" s="60">
        <f>SUM(Főlap!P31)</f>
        <v>0</v>
      </c>
      <c r="S38" s="46">
        <f t="shared" si="11"/>
      </c>
      <c r="T38" s="46">
        <f t="shared" si="6"/>
        <v>0</v>
      </c>
      <c r="U38" s="47">
        <f t="shared" si="7"/>
        <v>25.5</v>
      </c>
      <c r="V38" s="48">
        <f t="shared" si="8"/>
        <v>1.1</v>
      </c>
      <c r="W38" s="49">
        <f t="shared" si="9"/>
      </c>
      <c r="X38" s="47">
        <f t="shared" si="13"/>
        <v>28.05</v>
      </c>
      <c r="Y38" s="60">
        <f>SUM(Főlap!W31)</f>
        <v>0</v>
      </c>
      <c r="Z38" s="50">
        <f t="shared" si="12"/>
        <v>28.05</v>
      </c>
      <c r="AA38" s="51">
        <f>SUM(Főlap!AC31)</f>
        <v>0</v>
      </c>
      <c r="AB38" s="52"/>
      <c r="AC38" s="52"/>
      <c r="AD38" s="52"/>
      <c r="AE38" s="52"/>
      <c r="AF38" s="52"/>
      <c r="AG38" s="52"/>
      <c r="AH38" s="52"/>
      <c r="AI38" s="52"/>
    </row>
    <row r="39" spans="1:35" s="54" customFormat="1" ht="15">
      <c r="A39" s="55"/>
      <c r="B39" s="56"/>
      <c r="C39" s="57"/>
      <c r="D39" s="58"/>
      <c r="E39" s="37">
        <f>SUM(Főlap!F32)</f>
        <v>1</v>
      </c>
      <c r="F39" s="37">
        <f>SUM(Főlap!G32)</f>
        <v>1</v>
      </c>
      <c r="G39" s="37">
        <f>SUM(Főlap!H32)</f>
        <v>1</v>
      </c>
      <c r="H39" s="38" t="str">
        <f t="shared" si="0"/>
        <v>gyalogos</v>
      </c>
      <c r="I39" s="39" t="str">
        <f t="shared" si="10"/>
        <v>telj.túra</v>
      </c>
      <c r="J39" s="40" t="str">
        <f t="shared" si="1"/>
        <v>téli</v>
      </c>
      <c r="K39" s="59">
        <f>SUM(Főlap!K32)</f>
        <v>36</v>
      </c>
      <c r="L39" s="112">
        <f t="shared" si="2"/>
        <v>1.5</v>
      </c>
      <c r="M39" s="42">
        <f t="shared" si="3"/>
        <v>1</v>
      </c>
      <c r="N39" s="60">
        <f>SUM(Főlap!N32)</f>
        <v>1000</v>
      </c>
      <c r="O39" s="61">
        <f>SUM(Főlap!O32)</f>
        <v>0</v>
      </c>
      <c r="P39" s="45">
        <f t="shared" si="4"/>
        <v>2</v>
      </c>
      <c r="Q39" s="45">
        <f t="shared" si="5"/>
        <v>0</v>
      </c>
      <c r="R39" s="60">
        <f>SUM(Főlap!P32)</f>
        <v>0</v>
      </c>
      <c r="S39" s="46">
        <f t="shared" si="11"/>
      </c>
      <c r="T39" s="46">
        <f t="shared" si="6"/>
        <v>0</v>
      </c>
      <c r="U39" s="47">
        <f t="shared" si="7"/>
        <v>74</v>
      </c>
      <c r="V39" s="48">
        <f t="shared" si="8"/>
      </c>
      <c r="W39" s="49">
        <f t="shared" si="9"/>
        <v>1.6</v>
      </c>
      <c r="X39" s="47">
        <f t="shared" si="13"/>
        <v>118.4</v>
      </c>
      <c r="Y39" s="60">
        <f>SUM(Főlap!W32)</f>
        <v>0</v>
      </c>
      <c r="Z39" s="50">
        <f t="shared" si="12"/>
        <v>118.4</v>
      </c>
      <c r="AA39" s="51">
        <f>SUM(Főlap!AC32)</f>
        <v>0</v>
      </c>
      <c r="AB39" s="52"/>
      <c r="AC39" s="52"/>
      <c r="AD39" s="52"/>
      <c r="AE39" s="52"/>
      <c r="AF39" s="52"/>
      <c r="AG39" s="52"/>
      <c r="AH39" s="52"/>
      <c r="AI39" s="52"/>
    </row>
    <row r="40" spans="1:35" s="54" customFormat="1" ht="15">
      <c r="A40" s="55"/>
      <c r="B40" s="56"/>
      <c r="C40" s="57"/>
      <c r="D40" s="58"/>
      <c r="E40" s="37">
        <f>SUM(Főlap!F34)</f>
        <v>1</v>
      </c>
      <c r="F40" s="37">
        <f>SUM(Főlap!G34)</f>
        <v>0</v>
      </c>
      <c r="G40" s="37">
        <f>SUM(Főlap!H34)</f>
        <v>1</v>
      </c>
      <c r="H40" s="38" t="str">
        <f t="shared" si="0"/>
        <v>gyalogos</v>
      </c>
      <c r="I40" s="39">
        <f t="shared" si="10"/>
      </c>
      <c r="J40" s="40" t="str">
        <f t="shared" si="1"/>
        <v>téli</v>
      </c>
      <c r="K40" s="59">
        <f>SUM(Főlap!K34)</f>
        <v>12</v>
      </c>
      <c r="L40" s="112">
        <f t="shared" si="2"/>
        <v>1.5</v>
      </c>
      <c r="M40" s="42">
        <f t="shared" si="3"/>
        <v>1</v>
      </c>
      <c r="N40" s="60">
        <f>SUM(Főlap!N34)</f>
        <v>200</v>
      </c>
      <c r="O40" s="61">
        <f>SUM(Főlap!O34)</f>
        <v>0</v>
      </c>
      <c r="P40" s="45">
        <f t="shared" si="4"/>
        <v>2</v>
      </c>
      <c r="Q40" s="45">
        <f t="shared" si="5"/>
        <v>0</v>
      </c>
      <c r="R40" s="60">
        <f>SUM(Főlap!P34)</f>
        <v>0</v>
      </c>
      <c r="S40" s="46">
        <f t="shared" si="11"/>
      </c>
      <c r="T40" s="46">
        <f t="shared" si="6"/>
        <v>0</v>
      </c>
      <c r="U40" s="47">
        <f t="shared" si="7"/>
        <v>22</v>
      </c>
      <c r="V40" s="48">
        <f t="shared" si="8"/>
        <v>1.1</v>
      </c>
      <c r="W40" s="49">
        <f t="shared" si="9"/>
      </c>
      <c r="X40" s="47">
        <f t="shared" si="13"/>
        <v>24.200000000000003</v>
      </c>
      <c r="Y40" s="60">
        <f>SUM(Főlap!W34)</f>
        <v>0</v>
      </c>
      <c r="Z40" s="50">
        <f t="shared" si="12"/>
        <v>24.200000000000003</v>
      </c>
      <c r="AA40" s="51">
        <f>SUM(Főlap!AC34)</f>
        <v>0</v>
      </c>
      <c r="AB40" s="52"/>
      <c r="AC40" s="52"/>
      <c r="AD40" s="52"/>
      <c r="AE40" s="52"/>
      <c r="AF40" s="52"/>
      <c r="AG40" s="52"/>
      <c r="AH40" s="52"/>
      <c r="AI40" s="52"/>
    </row>
    <row r="41" spans="1:35" s="54" customFormat="1" ht="15">
      <c r="A41" s="55"/>
      <c r="B41" s="56"/>
      <c r="C41" s="57"/>
      <c r="D41" s="58"/>
      <c r="E41" s="37">
        <f>SUM(Főlap!F39)</f>
        <v>1</v>
      </c>
      <c r="F41" s="37">
        <f>SUM(Főlap!G39)</f>
        <v>0</v>
      </c>
      <c r="G41" s="37">
        <f>SUM(Főlap!H39)</f>
        <v>1</v>
      </c>
      <c r="H41" s="38" t="str">
        <f t="shared" si="0"/>
        <v>gyalogos</v>
      </c>
      <c r="I41" s="39">
        <f t="shared" si="10"/>
      </c>
      <c r="J41" s="40" t="str">
        <f t="shared" si="1"/>
        <v>téli</v>
      </c>
      <c r="K41" s="59">
        <f>SUM(Főlap!K39)</f>
        <v>15</v>
      </c>
      <c r="L41" s="112">
        <f t="shared" si="2"/>
        <v>1.5</v>
      </c>
      <c r="M41" s="42">
        <f t="shared" si="3"/>
        <v>1</v>
      </c>
      <c r="N41" s="60">
        <f>SUM(Főlap!N39)</f>
        <v>675</v>
      </c>
      <c r="O41" s="61">
        <f>SUM(Főlap!O39)</f>
        <v>0</v>
      </c>
      <c r="P41" s="45">
        <f t="shared" si="4"/>
        <v>2</v>
      </c>
      <c r="Q41" s="45">
        <f t="shared" si="5"/>
        <v>0</v>
      </c>
      <c r="R41" s="60">
        <f>SUM(Főlap!P39)</f>
        <v>0</v>
      </c>
      <c r="S41" s="46">
        <f t="shared" si="11"/>
      </c>
      <c r="T41" s="46">
        <f t="shared" si="6"/>
        <v>0</v>
      </c>
      <c r="U41" s="47">
        <f t="shared" si="7"/>
        <v>36</v>
      </c>
      <c r="V41" s="48">
        <f t="shared" si="8"/>
        <v>1.1</v>
      </c>
      <c r="W41" s="49">
        <f t="shared" si="9"/>
      </c>
      <c r="X41" s="47">
        <f t="shared" si="13"/>
        <v>39.6</v>
      </c>
      <c r="Y41" s="60">
        <f>SUM(Főlap!W39)</f>
        <v>25</v>
      </c>
      <c r="Z41" s="50">
        <f t="shared" si="12"/>
        <v>64.6</v>
      </c>
      <c r="AA41" s="51">
        <f>SUM(Főlap!AC39)</f>
        <v>0</v>
      </c>
      <c r="AB41" s="52"/>
      <c r="AC41" s="52"/>
      <c r="AD41" s="52"/>
      <c r="AE41" s="52"/>
      <c r="AF41" s="52"/>
      <c r="AG41" s="52"/>
      <c r="AH41" s="52"/>
      <c r="AI41" s="52"/>
    </row>
    <row r="42" spans="1:35" s="54" customFormat="1" ht="15">
      <c r="A42" s="55"/>
      <c r="B42" s="56"/>
      <c r="C42" s="57"/>
      <c r="D42" s="58"/>
      <c r="E42" s="37">
        <f>SUM(Főlap!F42)</f>
        <v>1</v>
      </c>
      <c r="F42" s="37">
        <f>SUM(Főlap!G42)</f>
        <v>1</v>
      </c>
      <c r="G42" s="37">
        <f>SUM(Főlap!H42)</f>
        <v>0</v>
      </c>
      <c r="H42" s="38" t="str">
        <f t="shared" si="0"/>
        <v>gyalogos</v>
      </c>
      <c r="I42" s="39" t="str">
        <f t="shared" si="10"/>
        <v>telj.túra</v>
      </c>
      <c r="J42" s="40">
        <f t="shared" si="1"/>
      </c>
      <c r="K42" s="59">
        <f>SUM(Főlap!K42)</f>
        <v>25</v>
      </c>
      <c r="L42" s="112">
        <f t="shared" si="2"/>
        <v>1.5</v>
      </c>
      <c r="M42" s="42">
        <f t="shared" si="3"/>
        <v>1</v>
      </c>
      <c r="N42" s="60">
        <f>SUM(Főlap!N42)</f>
        <v>820</v>
      </c>
      <c r="O42" s="61">
        <f>SUM(Főlap!O42)</f>
        <v>0</v>
      </c>
      <c r="P42" s="45">
        <f t="shared" si="4"/>
        <v>2</v>
      </c>
      <c r="Q42" s="45">
        <f t="shared" si="5"/>
        <v>0</v>
      </c>
      <c r="R42" s="60">
        <f>SUM(Főlap!P42)</f>
        <v>0</v>
      </c>
      <c r="S42" s="46">
        <f t="shared" si="11"/>
      </c>
      <c r="T42" s="46">
        <f t="shared" si="6"/>
        <v>0</v>
      </c>
      <c r="U42" s="47">
        <f t="shared" si="7"/>
        <v>53.9</v>
      </c>
      <c r="V42" s="48">
        <f t="shared" si="8"/>
      </c>
      <c r="W42" s="49">
        <f t="shared" si="9"/>
        <v>1.2</v>
      </c>
      <c r="X42" s="47">
        <f t="shared" si="13"/>
        <v>64.67999999999999</v>
      </c>
      <c r="Y42" s="60">
        <f>SUM(Főlap!W42)</f>
        <v>0</v>
      </c>
      <c r="Z42" s="50">
        <f t="shared" si="12"/>
        <v>64.67999999999999</v>
      </c>
      <c r="AA42" s="51">
        <f>SUM(Főlap!AC42)</f>
        <v>0</v>
      </c>
      <c r="AB42" s="52"/>
      <c r="AC42" s="52"/>
      <c r="AD42" s="52"/>
      <c r="AE42" s="52"/>
      <c r="AF42" s="52"/>
      <c r="AG42" s="52"/>
      <c r="AH42" s="52"/>
      <c r="AI42" s="52"/>
    </row>
    <row r="43" spans="1:35" s="54" customFormat="1" ht="15">
      <c r="A43" s="55"/>
      <c r="B43" s="56"/>
      <c r="C43" s="57"/>
      <c r="D43" s="58"/>
      <c r="E43" s="37">
        <f>SUM(Főlap!F43)</f>
        <v>1</v>
      </c>
      <c r="F43" s="37">
        <f>SUM(Főlap!G43)</f>
        <v>0</v>
      </c>
      <c r="G43" s="37">
        <f>SUM(Főlap!H43)</f>
        <v>0</v>
      </c>
      <c r="H43" s="38" t="str">
        <f t="shared" si="0"/>
        <v>gyalogos</v>
      </c>
      <c r="I43" s="39">
        <f t="shared" si="10"/>
      </c>
      <c r="J43" s="40">
        <f t="shared" si="1"/>
      </c>
      <c r="K43" s="59">
        <f>SUM(Főlap!K43)</f>
        <v>18</v>
      </c>
      <c r="L43" s="112">
        <f t="shared" si="2"/>
        <v>1.5</v>
      </c>
      <c r="M43" s="42">
        <f t="shared" si="3"/>
        <v>1</v>
      </c>
      <c r="N43" s="60">
        <f>SUM(Főlap!N43)</f>
        <v>100</v>
      </c>
      <c r="O43" s="61">
        <f>SUM(Főlap!O43)</f>
        <v>0</v>
      </c>
      <c r="P43" s="45">
        <f t="shared" si="4"/>
        <v>2</v>
      </c>
      <c r="Q43" s="45">
        <f t="shared" si="5"/>
        <v>0</v>
      </c>
      <c r="R43" s="60">
        <f>SUM(Főlap!P43)</f>
        <v>0</v>
      </c>
      <c r="S43" s="46">
        <f t="shared" si="11"/>
      </c>
      <c r="T43" s="46">
        <f t="shared" si="6"/>
        <v>0</v>
      </c>
      <c r="U43" s="47">
        <f t="shared" si="7"/>
        <v>29</v>
      </c>
      <c r="V43" s="48">
        <f t="shared" si="8"/>
        <v>1</v>
      </c>
      <c r="W43" s="49">
        <f t="shared" si="9"/>
      </c>
      <c r="X43" s="47">
        <f t="shared" si="13"/>
        <v>29</v>
      </c>
      <c r="Y43" s="60">
        <f>SUM(Főlap!W43)</f>
        <v>0</v>
      </c>
      <c r="Z43" s="50">
        <f t="shared" si="12"/>
        <v>29</v>
      </c>
      <c r="AA43" s="51">
        <f>SUM(Főlap!AC43)</f>
        <v>0</v>
      </c>
      <c r="AB43" s="52"/>
      <c r="AC43" s="52"/>
      <c r="AD43" s="52"/>
      <c r="AE43" s="52"/>
      <c r="AF43" s="52"/>
      <c r="AG43" s="52"/>
      <c r="AH43" s="52"/>
      <c r="AI43" s="52"/>
    </row>
    <row r="44" spans="1:35" s="54" customFormat="1" ht="15">
      <c r="A44" s="55"/>
      <c r="B44" s="56"/>
      <c r="C44" s="57"/>
      <c r="D44" s="58"/>
      <c r="E44" s="37">
        <f>SUM(Főlap!F44)</f>
        <v>1</v>
      </c>
      <c r="F44" s="37">
        <f>SUM(Főlap!G44)</f>
        <v>0</v>
      </c>
      <c r="G44" s="37">
        <f>SUM(Főlap!H44)</f>
        <v>0</v>
      </c>
      <c r="H44" s="38" t="str">
        <f t="shared" si="0"/>
        <v>gyalogos</v>
      </c>
      <c r="I44" s="39">
        <f t="shared" si="10"/>
      </c>
      <c r="J44" s="40">
        <f t="shared" si="1"/>
      </c>
      <c r="K44" s="59">
        <f>SUM(Főlap!K44)</f>
        <v>15</v>
      </c>
      <c r="L44" s="112">
        <f t="shared" si="2"/>
        <v>1.5</v>
      </c>
      <c r="M44" s="42">
        <f t="shared" si="3"/>
        <v>1</v>
      </c>
      <c r="N44" s="60">
        <f>SUM(Főlap!N44)</f>
        <v>600</v>
      </c>
      <c r="O44" s="61">
        <f>SUM(Főlap!O44)</f>
        <v>0</v>
      </c>
      <c r="P44" s="45">
        <f t="shared" si="4"/>
        <v>2</v>
      </c>
      <c r="Q44" s="45">
        <f t="shared" si="5"/>
        <v>0</v>
      </c>
      <c r="R44" s="60">
        <f>SUM(Főlap!P44)</f>
        <v>0</v>
      </c>
      <c r="S44" s="46">
        <f t="shared" si="11"/>
      </c>
      <c r="T44" s="46">
        <f t="shared" si="6"/>
        <v>0</v>
      </c>
      <c r="U44" s="47">
        <f t="shared" si="7"/>
        <v>34.5</v>
      </c>
      <c r="V44" s="48">
        <f t="shared" si="8"/>
        <v>1</v>
      </c>
      <c r="W44" s="49">
        <f t="shared" si="9"/>
      </c>
      <c r="X44" s="47">
        <f t="shared" si="13"/>
        <v>34.5</v>
      </c>
      <c r="Y44" s="60">
        <f>SUM(Főlap!W44)</f>
        <v>0</v>
      </c>
      <c r="Z44" s="50">
        <f t="shared" si="12"/>
        <v>34.5</v>
      </c>
      <c r="AA44" s="51">
        <f>SUM(Főlap!AC44)</f>
        <v>0</v>
      </c>
      <c r="AB44" s="52"/>
      <c r="AC44" s="52"/>
      <c r="AD44" s="52"/>
      <c r="AE44" s="52"/>
      <c r="AF44" s="52"/>
      <c r="AG44" s="52"/>
      <c r="AH44" s="52"/>
      <c r="AI44" s="52"/>
    </row>
    <row r="45" spans="1:35" s="54" customFormat="1" ht="15">
      <c r="A45" s="55"/>
      <c r="B45" s="56"/>
      <c r="C45" s="57"/>
      <c r="D45" s="58"/>
      <c r="E45" s="37">
        <f>SUM(Főlap!F47)</f>
        <v>1</v>
      </c>
      <c r="F45" s="37">
        <f>SUM(Főlap!G47)</f>
        <v>1</v>
      </c>
      <c r="G45" s="37">
        <f>SUM(Főlap!H47)</f>
        <v>0</v>
      </c>
      <c r="H45" s="38" t="str">
        <f t="shared" si="0"/>
        <v>gyalogos</v>
      </c>
      <c r="I45" s="39" t="str">
        <f t="shared" si="10"/>
        <v>telj.túra</v>
      </c>
      <c r="J45" s="40">
        <f t="shared" si="1"/>
      </c>
      <c r="K45" s="59">
        <f>SUM(Főlap!K47)</f>
        <v>28.46</v>
      </c>
      <c r="L45" s="112">
        <f t="shared" si="2"/>
        <v>1.5</v>
      </c>
      <c r="M45" s="42">
        <f t="shared" si="3"/>
        <v>1</v>
      </c>
      <c r="N45" s="60">
        <f>SUM(Főlap!N47)</f>
        <v>760</v>
      </c>
      <c r="O45" s="61">
        <f>SUM(Főlap!O47)</f>
        <v>0</v>
      </c>
      <c r="P45" s="45">
        <f t="shared" si="4"/>
        <v>2</v>
      </c>
      <c r="Q45" s="45">
        <f t="shared" si="5"/>
        <v>0</v>
      </c>
      <c r="R45" s="60">
        <f>SUM(Főlap!P47)</f>
        <v>0</v>
      </c>
      <c r="S45" s="46">
        <f t="shared" si="11"/>
      </c>
      <c r="T45" s="46">
        <f t="shared" si="6"/>
        <v>0</v>
      </c>
      <c r="U45" s="47">
        <f t="shared" si="7"/>
        <v>57.89</v>
      </c>
      <c r="V45" s="48">
        <f t="shared" si="8"/>
      </c>
      <c r="W45" s="49">
        <f t="shared" si="9"/>
        <v>1.3</v>
      </c>
      <c r="X45" s="47">
        <f t="shared" si="13"/>
        <v>75.257</v>
      </c>
      <c r="Y45" s="60">
        <f>SUM(Főlap!W47)</f>
        <v>0</v>
      </c>
      <c r="Z45" s="50">
        <f t="shared" si="12"/>
        <v>75.257</v>
      </c>
      <c r="AA45" s="51">
        <f>SUM(Főlap!AC47)</f>
        <v>0</v>
      </c>
      <c r="AB45" s="52"/>
      <c r="AC45" s="52"/>
      <c r="AD45" s="52"/>
      <c r="AE45" s="52"/>
      <c r="AF45" s="52"/>
      <c r="AG45" s="52"/>
      <c r="AH45" s="52"/>
      <c r="AI45" s="52"/>
    </row>
    <row r="46" spans="1:35" s="54" customFormat="1" ht="15">
      <c r="A46" s="55"/>
      <c r="B46" s="56"/>
      <c r="C46" s="57"/>
      <c r="D46" s="58"/>
      <c r="E46" s="37">
        <f>SUM(Főlap!F48)</f>
        <v>1</v>
      </c>
      <c r="F46" s="37">
        <f>SUM(Főlap!G48)</f>
        <v>0</v>
      </c>
      <c r="G46" s="37">
        <f>SUM(Főlap!H48)</f>
        <v>0</v>
      </c>
      <c r="H46" s="38" t="str">
        <f t="shared" si="0"/>
        <v>gyalogos</v>
      </c>
      <c r="I46" s="39">
        <f t="shared" si="10"/>
      </c>
      <c r="J46" s="40">
        <f t="shared" si="1"/>
      </c>
      <c r="K46" s="59">
        <f>SUM(Főlap!K48)</f>
        <v>17</v>
      </c>
      <c r="L46" s="112">
        <f t="shared" si="2"/>
        <v>1.5</v>
      </c>
      <c r="M46" s="42">
        <f t="shared" si="3"/>
        <v>1</v>
      </c>
      <c r="N46" s="60">
        <f>SUM(Főlap!N48)</f>
        <v>800</v>
      </c>
      <c r="O46" s="61">
        <f>SUM(Főlap!O48)</f>
        <v>0</v>
      </c>
      <c r="P46" s="45">
        <f t="shared" si="4"/>
        <v>2</v>
      </c>
      <c r="Q46" s="45">
        <f t="shared" si="5"/>
        <v>0</v>
      </c>
      <c r="R46" s="60">
        <f>SUM(Főlap!P48)</f>
        <v>0</v>
      </c>
      <c r="S46" s="46">
        <f t="shared" si="11"/>
      </c>
      <c r="T46" s="46">
        <f t="shared" si="6"/>
        <v>0</v>
      </c>
      <c r="U46" s="47">
        <f t="shared" si="7"/>
        <v>41.5</v>
      </c>
      <c r="V46" s="48">
        <f t="shared" si="8"/>
        <v>1</v>
      </c>
      <c r="W46" s="49">
        <f t="shared" si="9"/>
      </c>
      <c r="X46" s="47">
        <f t="shared" si="13"/>
        <v>41.5</v>
      </c>
      <c r="Y46" s="60">
        <f>SUM(Főlap!W48)</f>
        <v>0</v>
      </c>
      <c r="Z46" s="50">
        <f t="shared" si="12"/>
        <v>41.5</v>
      </c>
      <c r="AA46" s="51">
        <f>SUM(Főlap!AC48)</f>
        <v>0</v>
      </c>
      <c r="AB46" s="52"/>
      <c r="AC46" s="52"/>
      <c r="AD46" s="52"/>
      <c r="AE46" s="52"/>
      <c r="AF46" s="52"/>
      <c r="AG46" s="52"/>
      <c r="AH46" s="52"/>
      <c r="AI46" s="52"/>
    </row>
    <row r="47" spans="1:35" s="54" customFormat="1" ht="15">
      <c r="A47" s="55"/>
      <c r="B47" s="56"/>
      <c r="C47" s="57"/>
      <c r="D47" s="58"/>
      <c r="E47" s="37">
        <f>SUM(Főlap!F49)</f>
        <v>1</v>
      </c>
      <c r="F47" s="37">
        <f>SUM(Főlap!G49)</f>
        <v>1</v>
      </c>
      <c r="G47" s="37">
        <f>SUM(Főlap!H49)</f>
        <v>0</v>
      </c>
      <c r="H47" s="38" t="str">
        <f t="shared" si="0"/>
        <v>gyalogos</v>
      </c>
      <c r="I47" s="39" t="str">
        <f t="shared" si="10"/>
        <v>telj.túra</v>
      </c>
      <c r="J47" s="40">
        <f t="shared" si="1"/>
      </c>
      <c r="K47" s="59">
        <f>SUM(Főlap!K49)</f>
        <v>26</v>
      </c>
      <c r="L47" s="112">
        <f t="shared" si="2"/>
        <v>1.5</v>
      </c>
      <c r="M47" s="42">
        <f t="shared" si="3"/>
        <v>1</v>
      </c>
      <c r="N47" s="60">
        <f>SUM(Főlap!N49)</f>
        <v>1500</v>
      </c>
      <c r="O47" s="61">
        <f>SUM(Főlap!O49)</f>
        <v>0</v>
      </c>
      <c r="P47" s="45">
        <f t="shared" si="4"/>
        <v>2</v>
      </c>
      <c r="Q47" s="45">
        <f t="shared" si="5"/>
        <v>0</v>
      </c>
      <c r="R47" s="60">
        <f>SUM(Főlap!P49)</f>
        <v>0</v>
      </c>
      <c r="S47" s="46">
        <f t="shared" si="11"/>
      </c>
      <c r="T47" s="46">
        <f t="shared" si="6"/>
        <v>0</v>
      </c>
      <c r="U47" s="47">
        <f t="shared" si="7"/>
        <v>69</v>
      </c>
      <c r="V47" s="48">
        <f t="shared" si="8"/>
      </c>
      <c r="W47" s="49">
        <f t="shared" si="9"/>
        <v>1.3</v>
      </c>
      <c r="X47" s="47">
        <f t="shared" si="13"/>
        <v>89.7</v>
      </c>
      <c r="Y47" s="60">
        <f>SUM(Főlap!W49)</f>
        <v>0</v>
      </c>
      <c r="Z47" s="50">
        <f t="shared" si="12"/>
        <v>89.7</v>
      </c>
      <c r="AA47" s="51">
        <f>SUM(Főlap!AC49)</f>
        <v>0</v>
      </c>
      <c r="AB47" s="52"/>
      <c r="AC47" s="52"/>
      <c r="AD47" s="52"/>
      <c r="AE47" s="52"/>
      <c r="AF47" s="52"/>
      <c r="AG47" s="52"/>
      <c r="AH47" s="52"/>
      <c r="AI47" s="52"/>
    </row>
    <row r="48" spans="1:35" s="54" customFormat="1" ht="15">
      <c r="A48" s="55"/>
      <c r="B48" s="56"/>
      <c r="C48" s="57"/>
      <c r="D48" s="58"/>
      <c r="E48" s="37">
        <f>SUM(Főlap!F50)</f>
        <v>3</v>
      </c>
      <c r="F48" s="37">
        <f>SUM(Főlap!G50)</f>
        <v>1</v>
      </c>
      <c r="G48" s="37">
        <f>SUM(Főlap!H50)</f>
        <v>0</v>
      </c>
      <c r="H48" s="38" t="str">
        <f t="shared" si="0"/>
        <v>kerékpáros</v>
      </c>
      <c r="I48" s="39" t="str">
        <f t="shared" si="10"/>
        <v>országúti</v>
      </c>
      <c r="J48" s="40">
        <f t="shared" si="1"/>
      </c>
      <c r="K48" s="59">
        <f>SUM(Főlap!K50)</f>
        <v>28</v>
      </c>
      <c r="L48" s="112">
        <f t="shared" si="2"/>
        <v>0.5</v>
      </c>
      <c r="M48" s="42">
        <f t="shared" si="3"/>
        <v>1</v>
      </c>
      <c r="N48" s="60">
        <f>SUM(Főlap!N50)</f>
        <v>200</v>
      </c>
      <c r="O48" s="61">
        <f>SUM(Főlap!O50)</f>
        <v>0</v>
      </c>
      <c r="P48" s="45">
        <f t="shared" si="4"/>
        <v>2</v>
      </c>
      <c r="Q48" s="45">
        <f t="shared" si="5"/>
        <v>0</v>
      </c>
      <c r="R48" s="60">
        <f>SUM(Főlap!P50)</f>
        <v>0</v>
      </c>
      <c r="S48" s="46">
        <f t="shared" si="11"/>
      </c>
      <c r="T48" s="46">
        <f t="shared" si="6"/>
        <v>0</v>
      </c>
      <c r="U48" s="47">
        <f t="shared" si="7"/>
        <v>18</v>
      </c>
      <c r="V48" s="48">
        <f t="shared" si="8"/>
        <v>1</v>
      </c>
      <c r="W48" s="49">
        <f t="shared" si="9"/>
      </c>
      <c r="X48" s="47">
        <f t="shared" si="13"/>
        <v>18</v>
      </c>
      <c r="Y48" s="60">
        <f>SUM(Főlap!W50)</f>
        <v>0</v>
      </c>
      <c r="Z48" s="50">
        <f t="shared" si="12"/>
        <v>18</v>
      </c>
      <c r="AA48" s="51">
        <f>SUM(Főlap!AC50)</f>
        <v>0</v>
      </c>
      <c r="AB48" s="52"/>
      <c r="AC48" s="52"/>
      <c r="AD48" s="52"/>
      <c r="AE48" s="52"/>
      <c r="AF48" s="52"/>
      <c r="AG48" s="52"/>
      <c r="AH48" s="52"/>
      <c r="AI48" s="52"/>
    </row>
    <row r="49" spans="1:35" s="54" customFormat="1" ht="15">
      <c r="A49" s="55"/>
      <c r="B49" s="56"/>
      <c r="C49" s="57"/>
      <c r="D49" s="58"/>
      <c r="E49" s="37">
        <f>SUM(Főlap!F52)</f>
        <v>1</v>
      </c>
      <c r="F49" s="37">
        <f>SUM(Főlap!G52)</f>
        <v>1</v>
      </c>
      <c r="G49" s="37">
        <f>SUM(Főlap!H52)</f>
        <v>0</v>
      </c>
      <c r="H49" s="38" t="str">
        <f t="shared" si="0"/>
        <v>gyalogos</v>
      </c>
      <c r="I49" s="39" t="str">
        <f t="shared" si="10"/>
        <v>telj.túra</v>
      </c>
      <c r="J49" s="40">
        <f t="shared" si="1"/>
      </c>
      <c r="K49" s="59">
        <f>SUM(Főlap!K52)</f>
        <v>47.7</v>
      </c>
      <c r="L49" s="112">
        <f t="shared" si="2"/>
        <v>1.5</v>
      </c>
      <c r="M49" s="42">
        <f t="shared" si="3"/>
        <v>1</v>
      </c>
      <c r="N49" s="60">
        <f>SUM(Főlap!N52)</f>
        <v>1345</v>
      </c>
      <c r="O49" s="61">
        <f>SUM(Főlap!O52)</f>
        <v>0</v>
      </c>
      <c r="P49" s="45">
        <f t="shared" si="4"/>
        <v>2</v>
      </c>
      <c r="Q49" s="45">
        <f t="shared" si="5"/>
        <v>0</v>
      </c>
      <c r="R49" s="60">
        <f>SUM(Főlap!P52)</f>
        <v>0</v>
      </c>
      <c r="S49" s="46">
        <f t="shared" si="11"/>
      </c>
      <c r="T49" s="46">
        <f t="shared" si="6"/>
        <v>0</v>
      </c>
      <c r="U49" s="47">
        <f t="shared" si="7"/>
        <v>98.45000000000002</v>
      </c>
      <c r="V49" s="48">
        <f t="shared" si="8"/>
      </c>
      <c r="W49" s="49">
        <f t="shared" si="9"/>
        <v>1.4</v>
      </c>
      <c r="X49" s="47">
        <f t="shared" si="13"/>
        <v>137.83</v>
      </c>
      <c r="Y49" s="60">
        <f>SUM(Főlap!W52)</f>
        <v>0</v>
      </c>
      <c r="Z49" s="50">
        <f t="shared" si="12"/>
        <v>137.83</v>
      </c>
      <c r="AA49" s="51">
        <f>SUM(Főlap!AC52)</f>
        <v>0</v>
      </c>
      <c r="AB49" s="52"/>
      <c r="AC49" s="52"/>
      <c r="AD49" s="52"/>
      <c r="AE49" s="52"/>
      <c r="AF49" s="52"/>
      <c r="AG49" s="52"/>
      <c r="AH49" s="52"/>
      <c r="AI49" s="52"/>
    </row>
    <row r="50" spans="1:35" s="54" customFormat="1" ht="15">
      <c r="A50" s="55"/>
      <c r="B50" s="56"/>
      <c r="C50" s="57"/>
      <c r="D50" s="58"/>
      <c r="E50" s="37">
        <f>SUM(Főlap!F53)</f>
        <v>1</v>
      </c>
      <c r="F50" s="37">
        <f>SUM(Főlap!G53)</f>
        <v>1</v>
      </c>
      <c r="G50" s="37">
        <f>SUM(Főlap!H53)</f>
        <v>0</v>
      </c>
      <c r="H50" s="38" t="str">
        <f t="shared" si="0"/>
        <v>gyalogos</v>
      </c>
      <c r="I50" s="39" t="str">
        <f t="shared" si="10"/>
        <v>telj.túra</v>
      </c>
      <c r="J50" s="40">
        <f t="shared" si="1"/>
      </c>
      <c r="K50" s="59">
        <f>SUM(Főlap!K53)</f>
        <v>26.94</v>
      </c>
      <c r="L50" s="112">
        <f t="shared" si="2"/>
        <v>1.5</v>
      </c>
      <c r="M50" s="42">
        <f t="shared" si="3"/>
        <v>1</v>
      </c>
      <c r="N50" s="60">
        <f>SUM(Főlap!N53)</f>
        <v>520</v>
      </c>
      <c r="O50" s="61">
        <f>SUM(Főlap!O53)</f>
        <v>0</v>
      </c>
      <c r="P50" s="45">
        <f t="shared" si="4"/>
        <v>2</v>
      </c>
      <c r="Q50" s="45">
        <f t="shared" si="5"/>
        <v>0</v>
      </c>
      <c r="R50" s="60">
        <f>SUM(Főlap!P53)</f>
        <v>0</v>
      </c>
      <c r="S50" s="46">
        <f t="shared" si="11"/>
      </c>
      <c r="T50" s="46">
        <f t="shared" si="6"/>
        <v>0</v>
      </c>
      <c r="U50" s="47">
        <f t="shared" si="7"/>
        <v>50.81</v>
      </c>
      <c r="V50" s="48">
        <f t="shared" si="8"/>
      </c>
      <c r="W50" s="49">
        <f t="shared" si="9"/>
        <v>1.3</v>
      </c>
      <c r="X50" s="47">
        <f t="shared" si="13"/>
        <v>66.05300000000001</v>
      </c>
      <c r="Y50" s="60">
        <f>SUM(Főlap!W53)</f>
        <v>0</v>
      </c>
      <c r="Z50" s="50">
        <f t="shared" si="12"/>
        <v>66.05300000000001</v>
      </c>
      <c r="AA50" s="51">
        <f>SUM(Főlap!AC53)</f>
        <v>0</v>
      </c>
      <c r="AB50" s="52"/>
      <c r="AC50" s="52"/>
      <c r="AD50" s="52"/>
      <c r="AE50" s="52"/>
      <c r="AF50" s="52"/>
      <c r="AG50" s="52"/>
      <c r="AH50" s="52"/>
      <c r="AI50" s="52"/>
    </row>
    <row r="51" spans="1:35" s="54" customFormat="1" ht="15">
      <c r="A51" s="55"/>
      <c r="B51" s="56"/>
      <c r="C51" s="57"/>
      <c r="D51" s="58"/>
      <c r="E51" s="37">
        <f>SUM(Főlap!F56)</f>
        <v>1</v>
      </c>
      <c r="F51" s="37">
        <f>SUM(Főlap!G56)</f>
        <v>0</v>
      </c>
      <c r="G51" s="37">
        <f>SUM(Főlap!H56)</f>
        <v>0</v>
      </c>
      <c r="H51" s="38" t="str">
        <f t="shared" si="0"/>
        <v>gyalogos</v>
      </c>
      <c r="I51" s="39">
        <f t="shared" si="10"/>
      </c>
      <c r="J51" s="40">
        <f t="shared" si="1"/>
      </c>
      <c r="K51" s="59">
        <f>SUM(Főlap!K56)</f>
        <v>24</v>
      </c>
      <c r="L51" s="112">
        <f t="shared" si="2"/>
        <v>1.5</v>
      </c>
      <c r="M51" s="42">
        <f t="shared" si="3"/>
        <v>1</v>
      </c>
      <c r="N51" s="60">
        <f>SUM(Főlap!N56)</f>
        <v>600</v>
      </c>
      <c r="O51" s="61">
        <f>SUM(Főlap!O56)</f>
        <v>0</v>
      </c>
      <c r="P51" s="45">
        <f t="shared" si="4"/>
        <v>2</v>
      </c>
      <c r="Q51" s="45">
        <f t="shared" si="5"/>
        <v>0</v>
      </c>
      <c r="R51" s="60">
        <f>SUM(Főlap!P56)</f>
        <v>0</v>
      </c>
      <c r="S51" s="46">
        <f t="shared" si="11"/>
      </c>
      <c r="T51" s="46">
        <f t="shared" si="6"/>
        <v>0</v>
      </c>
      <c r="U51" s="47">
        <f t="shared" si="7"/>
        <v>48</v>
      </c>
      <c r="V51" s="48">
        <f t="shared" si="8"/>
        <v>1</v>
      </c>
      <c r="W51" s="49">
        <f t="shared" si="9"/>
      </c>
      <c r="X51" s="47">
        <f t="shared" si="13"/>
        <v>48</v>
      </c>
      <c r="Y51" s="60">
        <f>SUM(Főlap!W56)</f>
        <v>0</v>
      </c>
      <c r="Z51" s="50">
        <f t="shared" si="12"/>
        <v>48</v>
      </c>
      <c r="AA51" s="51">
        <f>SUM(Főlap!AC56)</f>
        <v>0</v>
      </c>
      <c r="AB51" s="52"/>
      <c r="AC51" s="52"/>
      <c r="AD51" s="52"/>
      <c r="AE51" s="52"/>
      <c r="AF51" s="52"/>
      <c r="AG51" s="52"/>
      <c r="AH51" s="52"/>
      <c r="AI51" s="52"/>
    </row>
    <row r="52" spans="1:35" s="54" customFormat="1" ht="15">
      <c r="A52" s="55"/>
      <c r="B52" s="56"/>
      <c r="C52" s="57"/>
      <c r="D52" s="58"/>
      <c r="E52" s="37">
        <f>SUM(Főlap!F57)</f>
        <v>3</v>
      </c>
      <c r="F52" s="37">
        <f>SUM(Főlap!G57)</f>
        <v>1</v>
      </c>
      <c r="G52" s="37">
        <f>SUM(Főlap!H57)</f>
        <v>0</v>
      </c>
      <c r="H52" s="38" t="str">
        <f t="shared" si="0"/>
        <v>kerékpáros</v>
      </c>
      <c r="I52" s="39" t="str">
        <f t="shared" si="10"/>
        <v>országúti</v>
      </c>
      <c r="J52" s="40">
        <f t="shared" si="1"/>
      </c>
      <c r="K52" s="59">
        <f>SUM(Főlap!K57)</f>
        <v>62</v>
      </c>
      <c r="L52" s="112">
        <f t="shared" si="2"/>
        <v>0.5</v>
      </c>
      <c r="M52" s="42">
        <f t="shared" si="3"/>
        <v>1</v>
      </c>
      <c r="N52" s="60">
        <f>SUM(Főlap!N57)</f>
        <v>450</v>
      </c>
      <c r="O52" s="61">
        <f>SUM(Főlap!O57)</f>
        <v>0</v>
      </c>
      <c r="P52" s="45">
        <f t="shared" si="4"/>
        <v>2</v>
      </c>
      <c r="Q52" s="45">
        <f t="shared" si="5"/>
        <v>0</v>
      </c>
      <c r="R52" s="60">
        <f>SUM(Főlap!P57)</f>
        <v>0</v>
      </c>
      <c r="S52" s="46">
        <f t="shared" si="11"/>
      </c>
      <c r="T52" s="46">
        <f t="shared" si="6"/>
        <v>0</v>
      </c>
      <c r="U52" s="47">
        <f t="shared" si="7"/>
        <v>40</v>
      </c>
      <c r="V52" s="48">
        <f t="shared" si="8"/>
        <v>1</v>
      </c>
      <c r="W52" s="49">
        <f t="shared" si="9"/>
      </c>
      <c r="X52" s="47">
        <f t="shared" si="13"/>
        <v>40</v>
      </c>
      <c r="Y52" s="60">
        <f>SUM(Főlap!W57)</f>
        <v>0</v>
      </c>
      <c r="Z52" s="50">
        <f t="shared" si="12"/>
        <v>40</v>
      </c>
      <c r="AA52" s="51">
        <f>SUM(Főlap!AC57)</f>
        <v>0</v>
      </c>
      <c r="AB52" s="52"/>
      <c r="AC52" s="52"/>
      <c r="AD52" s="52"/>
      <c r="AE52" s="52"/>
      <c r="AF52" s="52"/>
      <c r="AG52" s="52"/>
      <c r="AH52" s="52"/>
      <c r="AI52" s="52"/>
    </row>
    <row r="53" spans="1:35" s="54" customFormat="1" ht="15">
      <c r="A53" s="55"/>
      <c r="B53" s="56"/>
      <c r="C53" s="57"/>
      <c r="D53" s="58"/>
      <c r="E53" s="37">
        <f>SUM(Főlap!F58)</f>
        <v>3</v>
      </c>
      <c r="F53" s="37">
        <f>SUM(Főlap!G58)</f>
        <v>2</v>
      </c>
      <c r="G53" s="37">
        <f>SUM(Főlap!H58)</f>
        <v>0</v>
      </c>
      <c r="H53" s="38" t="str">
        <f t="shared" si="0"/>
        <v>kerékpáros</v>
      </c>
      <c r="I53" s="39" t="str">
        <f t="shared" si="10"/>
        <v>terep</v>
      </c>
      <c r="J53" s="40">
        <f t="shared" si="1"/>
      </c>
      <c r="K53" s="59">
        <f>SUM(Főlap!K58)</f>
        <v>6</v>
      </c>
      <c r="L53" s="112">
        <f t="shared" si="2"/>
        <v>1</v>
      </c>
      <c r="M53" s="42">
        <f t="shared" si="3"/>
        <v>1</v>
      </c>
      <c r="N53" s="60">
        <f>SUM(Főlap!N58)</f>
        <v>150</v>
      </c>
      <c r="O53" s="61">
        <f>SUM(Főlap!O58)</f>
        <v>0</v>
      </c>
      <c r="P53" s="45">
        <f t="shared" si="4"/>
        <v>2</v>
      </c>
      <c r="Q53" s="45">
        <f t="shared" si="5"/>
        <v>0</v>
      </c>
      <c r="R53" s="60">
        <f>SUM(Főlap!P58)</f>
        <v>0</v>
      </c>
      <c r="S53" s="46">
        <f t="shared" si="11"/>
      </c>
      <c r="T53" s="46">
        <f t="shared" si="6"/>
        <v>0</v>
      </c>
      <c r="U53" s="47">
        <f t="shared" si="7"/>
        <v>9</v>
      </c>
      <c r="V53" s="48">
        <f t="shared" si="8"/>
        <v>1</v>
      </c>
      <c r="W53" s="49">
        <f t="shared" si="9"/>
      </c>
      <c r="X53" s="47">
        <f t="shared" si="13"/>
        <v>9</v>
      </c>
      <c r="Y53" s="60">
        <f>SUM(Főlap!W58)</f>
        <v>0</v>
      </c>
      <c r="Z53" s="50">
        <f t="shared" si="12"/>
        <v>9</v>
      </c>
      <c r="AA53" s="51">
        <f>SUM(Főlap!AC58)</f>
        <v>0</v>
      </c>
      <c r="AB53" s="52"/>
      <c r="AC53" s="52"/>
      <c r="AD53" s="52"/>
      <c r="AE53" s="52"/>
      <c r="AF53" s="52"/>
      <c r="AG53" s="52"/>
      <c r="AH53" s="52"/>
      <c r="AI53" s="52"/>
    </row>
    <row r="54" spans="1:35" s="54" customFormat="1" ht="15">
      <c r="A54" s="55"/>
      <c r="B54" s="56"/>
      <c r="C54" s="57"/>
      <c r="D54" s="58"/>
      <c r="E54" s="37">
        <f>SUM(Főlap!F60)</f>
        <v>1</v>
      </c>
      <c r="F54" s="37">
        <f>SUM(Főlap!G60)</f>
        <v>0</v>
      </c>
      <c r="G54" s="37">
        <f>SUM(Főlap!H60)</f>
        <v>0</v>
      </c>
      <c r="H54" s="38" t="str">
        <f t="shared" si="0"/>
        <v>gyalogos</v>
      </c>
      <c r="I54" s="39">
        <f t="shared" si="10"/>
      </c>
      <c r="J54" s="40">
        <f t="shared" si="1"/>
      </c>
      <c r="K54" s="59">
        <f>SUM(Főlap!K60)</f>
        <v>20</v>
      </c>
      <c r="L54" s="112">
        <f t="shared" si="2"/>
        <v>1.5</v>
      </c>
      <c r="M54" s="42">
        <f t="shared" si="3"/>
        <v>1</v>
      </c>
      <c r="N54" s="60">
        <f>SUM(Főlap!N60)</f>
        <v>350</v>
      </c>
      <c r="O54" s="61">
        <f>SUM(Főlap!O60)</f>
        <v>0</v>
      </c>
      <c r="P54" s="45">
        <f t="shared" si="4"/>
        <v>2</v>
      </c>
      <c r="Q54" s="45">
        <f t="shared" si="5"/>
        <v>0</v>
      </c>
      <c r="R54" s="60">
        <f>SUM(Főlap!P60)</f>
        <v>0</v>
      </c>
      <c r="S54" s="46">
        <f t="shared" si="11"/>
      </c>
      <c r="T54" s="46">
        <f t="shared" si="6"/>
        <v>0</v>
      </c>
      <c r="U54" s="47">
        <f t="shared" si="7"/>
        <v>37</v>
      </c>
      <c r="V54" s="48">
        <f t="shared" si="8"/>
        <v>1</v>
      </c>
      <c r="W54" s="49">
        <f t="shared" si="9"/>
      </c>
      <c r="X54" s="47">
        <f t="shared" si="13"/>
        <v>37</v>
      </c>
      <c r="Y54" s="60">
        <f>SUM(Főlap!W60)</f>
        <v>0</v>
      </c>
      <c r="Z54" s="50">
        <f t="shared" si="12"/>
        <v>37</v>
      </c>
      <c r="AA54" s="51">
        <f>SUM(Főlap!AC60)</f>
        <v>0</v>
      </c>
      <c r="AB54" s="52"/>
      <c r="AC54" s="52"/>
      <c r="AD54" s="52"/>
      <c r="AE54" s="52"/>
      <c r="AF54" s="52"/>
      <c r="AG54" s="52"/>
      <c r="AH54" s="52"/>
      <c r="AI54" s="52"/>
    </row>
    <row r="55" spans="1:35" s="54" customFormat="1" ht="15">
      <c r="A55" s="55"/>
      <c r="B55" s="56"/>
      <c r="C55" s="57"/>
      <c r="D55" s="58"/>
      <c r="E55" s="37">
        <f>SUM(Főlap!F61)</f>
        <v>4</v>
      </c>
      <c r="F55" s="37">
        <f>SUM(Főlap!G61)</f>
        <v>1</v>
      </c>
      <c r="G55" s="37">
        <f>SUM(Főlap!H61)</f>
        <v>2</v>
      </c>
      <c r="H55" s="38" t="str">
        <f t="shared" si="0"/>
        <v>vízi</v>
      </c>
      <c r="I55" s="39">
        <f t="shared" si="10"/>
      </c>
      <c r="J55" s="40" t="str">
        <f t="shared" si="1"/>
        <v>állóvíz</v>
      </c>
      <c r="K55" s="59">
        <f>SUM(Főlap!K61)</f>
        <v>50</v>
      </c>
      <c r="L55" s="112">
        <f t="shared" si="2"/>
        <v>1.6</v>
      </c>
      <c r="M55" s="42">
        <f t="shared" si="3"/>
        <v>1</v>
      </c>
      <c r="N55" s="60">
        <f>SUM(Főlap!N61)</f>
        <v>0</v>
      </c>
      <c r="O55" s="61">
        <f>SUM(Főlap!O61)</f>
        <v>0</v>
      </c>
      <c r="P55" s="45">
        <f t="shared" si="4"/>
        <v>0</v>
      </c>
      <c r="Q55" s="45">
        <f t="shared" si="5"/>
        <v>0</v>
      </c>
      <c r="R55" s="60">
        <f>SUM(Főlap!P61)</f>
        <v>0</v>
      </c>
      <c r="S55" s="46">
        <f t="shared" si="11"/>
      </c>
      <c r="T55" s="46">
        <f t="shared" si="6"/>
        <v>0</v>
      </c>
      <c r="U55" s="47">
        <f t="shared" si="7"/>
        <v>80</v>
      </c>
      <c r="V55" s="48">
        <f t="shared" si="8"/>
        <v>1</v>
      </c>
      <c r="W55" s="49">
        <f t="shared" si="9"/>
      </c>
      <c r="X55" s="47">
        <f t="shared" si="13"/>
        <v>80</v>
      </c>
      <c r="Y55" s="60">
        <f>SUM(Főlap!W61)</f>
        <v>37</v>
      </c>
      <c r="Z55" s="50">
        <f t="shared" si="12"/>
        <v>117</v>
      </c>
      <c r="AA55" s="51">
        <f>SUM(Főlap!AC61)</f>
        <v>0</v>
      </c>
      <c r="AB55" s="52"/>
      <c r="AC55" s="52"/>
      <c r="AD55" s="52"/>
      <c r="AE55" s="52"/>
      <c r="AF55" s="52"/>
      <c r="AG55" s="52"/>
      <c r="AH55" s="52"/>
      <c r="AI55" s="52"/>
    </row>
    <row r="56" spans="1:35" s="54" customFormat="1" ht="15">
      <c r="A56" s="55"/>
      <c r="B56" s="56"/>
      <c r="C56" s="57"/>
      <c r="D56" s="58"/>
      <c r="E56" s="37">
        <f>SUM(Főlap!F64)</f>
        <v>3</v>
      </c>
      <c r="F56" s="37">
        <f>SUM(Főlap!G64)</f>
        <v>1</v>
      </c>
      <c r="G56" s="37">
        <f>SUM(Főlap!H64)</f>
        <v>0</v>
      </c>
      <c r="H56" s="38" t="str">
        <f t="shared" si="0"/>
        <v>kerékpáros</v>
      </c>
      <c r="I56" s="39" t="str">
        <f t="shared" si="10"/>
        <v>országúti</v>
      </c>
      <c r="J56" s="40">
        <f t="shared" si="1"/>
      </c>
      <c r="K56" s="59">
        <f>SUM(Főlap!K64)</f>
        <v>70</v>
      </c>
      <c r="L56" s="112">
        <f t="shared" si="2"/>
        <v>0.5</v>
      </c>
      <c r="M56" s="42">
        <f t="shared" si="3"/>
        <v>1</v>
      </c>
      <c r="N56" s="60">
        <f>SUM(Főlap!N64)</f>
        <v>750</v>
      </c>
      <c r="O56" s="61">
        <f>SUM(Főlap!O64)</f>
        <v>0</v>
      </c>
      <c r="P56" s="45">
        <f t="shared" si="4"/>
        <v>2</v>
      </c>
      <c r="Q56" s="45">
        <f t="shared" si="5"/>
        <v>0</v>
      </c>
      <c r="R56" s="60">
        <f>SUM(Főlap!P64)</f>
        <v>0</v>
      </c>
      <c r="S56" s="46">
        <f t="shared" si="11"/>
      </c>
      <c r="T56" s="46">
        <f t="shared" si="6"/>
        <v>0</v>
      </c>
      <c r="U56" s="47">
        <f t="shared" si="7"/>
        <v>50</v>
      </c>
      <c r="V56" s="48">
        <f t="shared" si="8"/>
        <v>1</v>
      </c>
      <c r="W56" s="49">
        <f t="shared" si="9"/>
      </c>
      <c r="X56" s="47">
        <f t="shared" si="13"/>
        <v>50</v>
      </c>
      <c r="Y56" s="60">
        <f>SUM(Főlap!W64)</f>
        <v>0</v>
      </c>
      <c r="Z56" s="50">
        <f t="shared" si="12"/>
        <v>50</v>
      </c>
      <c r="AA56" s="51">
        <f>SUM(Főlap!AC64)</f>
        <v>0</v>
      </c>
      <c r="AB56" s="52"/>
      <c r="AC56" s="52"/>
      <c r="AD56" s="52"/>
      <c r="AE56" s="52"/>
      <c r="AF56" s="52"/>
      <c r="AG56" s="52"/>
      <c r="AH56" s="52"/>
      <c r="AI56" s="52"/>
    </row>
    <row r="57" spans="1:35" s="54" customFormat="1" ht="15">
      <c r="A57" s="55"/>
      <c r="B57" s="56"/>
      <c r="C57" s="57"/>
      <c r="D57" s="58"/>
      <c r="E57" s="37">
        <f>SUM(Főlap!F65)</f>
        <v>3</v>
      </c>
      <c r="F57" s="37">
        <f>SUM(Főlap!G65)</f>
        <v>2</v>
      </c>
      <c r="G57" s="37">
        <f>SUM(Főlap!H65)</f>
        <v>0</v>
      </c>
      <c r="H57" s="38" t="str">
        <f t="shared" si="0"/>
        <v>kerékpáros</v>
      </c>
      <c r="I57" s="39" t="str">
        <f t="shared" si="10"/>
        <v>terep</v>
      </c>
      <c r="J57" s="40">
        <f t="shared" si="1"/>
      </c>
      <c r="K57" s="59">
        <f>SUM(Főlap!K65)</f>
        <v>14</v>
      </c>
      <c r="L57" s="112">
        <f t="shared" si="2"/>
        <v>1</v>
      </c>
      <c r="M57" s="42">
        <f t="shared" si="3"/>
        <v>1</v>
      </c>
      <c r="N57" s="60">
        <f>SUM(Főlap!N65)</f>
        <v>400</v>
      </c>
      <c r="O57" s="61">
        <f>SUM(Főlap!O65)</f>
        <v>0</v>
      </c>
      <c r="P57" s="45">
        <f t="shared" si="4"/>
        <v>2</v>
      </c>
      <c r="Q57" s="45">
        <f t="shared" si="5"/>
        <v>0</v>
      </c>
      <c r="R57" s="60">
        <f>SUM(Főlap!P65)</f>
        <v>0</v>
      </c>
      <c r="S57" s="46">
        <f t="shared" si="11"/>
      </c>
      <c r="T57" s="46">
        <f t="shared" si="6"/>
        <v>0</v>
      </c>
      <c r="U57" s="47">
        <f t="shared" si="7"/>
        <v>22</v>
      </c>
      <c r="V57" s="48">
        <f t="shared" si="8"/>
        <v>1</v>
      </c>
      <c r="W57" s="49">
        <f t="shared" si="9"/>
      </c>
      <c r="X57" s="47">
        <f t="shared" si="13"/>
        <v>22</v>
      </c>
      <c r="Y57" s="60">
        <f>SUM(Főlap!W65)</f>
        <v>0</v>
      </c>
      <c r="Z57" s="50">
        <f t="shared" si="12"/>
        <v>22</v>
      </c>
      <c r="AA57" s="51">
        <f>SUM(Főlap!AC65)</f>
        <v>0</v>
      </c>
      <c r="AB57" s="52"/>
      <c r="AC57" s="52"/>
      <c r="AD57" s="52"/>
      <c r="AE57" s="52"/>
      <c r="AF57" s="52"/>
      <c r="AG57" s="52"/>
      <c r="AH57" s="52"/>
      <c r="AI57" s="52"/>
    </row>
    <row r="58" spans="1:35" s="54" customFormat="1" ht="15">
      <c r="A58" s="55"/>
      <c r="B58" s="56"/>
      <c r="C58" s="57"/>
      <c r="D58" s="58"/>
      <c r="E58" s="37">
        <f>SUM(Főlap!F69)</f>
        <v>1</v>
      </c>
      <c r="F58" s="37">
        <f>SUM(Főlap!G69)</f>
        <v>1</v>
      </c>
      <c r="G58" s="37">
        <f>SUM(Főlap!H69)</f>
        <v>0</v>
      </c>
      <c r="H58" s="38" t="str">
        <f t="shared" si="0"/>
        <v>gyalogos</v>
      </c>
      <c r="I58" s="39" t="str">
        <f t="shared" si="10"/>
        <v>telj.túra</v>
      </c>
      <c r="J58" s="40">
        <f t="shared" si="1"/>
      </c>
      <c r="K58" s="59">
        <f>SUM(Főlap!K69)</f>
        <v>27.22</v>
      </c>
      <c r="L58" s="112">
        <f t="shared" si="2"/>
        <v>1.5</v>
      </c>
      <c r="M58" s="42">
        <f t="shared" si="3"/>
        <v>1</v>
      </c>
      <c r="N58" s="60">
        <f>SUM(Főlap!N69)</f>
        <v>1010</v>
      </c>
      <c r="O58" s="61">
        <f>SUM(Főlap!O69)</f>
        <v>0</v>
      </c>
      <c r="P58" s="45">
        <f t="shared" si="4"/>
        <v>2</v>
      </c>
      <c r="Q58" s="45">
        <f t="shared" si="5"/>
        <v>0</v>
      </c>
      <c r="R58" s="60">
        <f>SUM(Főlap!P69)</f>
        <v>0</v>
      </c>
      <c r="S58" s="46">
        <f t="shared" si="11"/>
      </c>
      <c r="T58" s="46">
        <f t="shared" si="6"/>
        <v>0</v>
      </c>
      <c r="U58" s="47">
        <f t="shared" si="7"/>
        <v>61.03</v>
      </c>
      <c r="V58" s="48">
        <f t="shared" si="8"/>
      </c>
      <c r="W58" s="49">
        <f t="shared" si="9"/>
        <v>1.3</v>
      </c>
      <c r="X58" s="47">
        <f t="shared" si="13"/>
        <v>79.339</v>
      </c>
      <c r="Y58" s="60">
        <f>SUM(Főlap!W69)</f>
        <v>0</v>
      </c>
      <c r="Z58" s="50">
        <f t="shared" si="12"/>
        <v>79.339</v>
      </c>
      <c r="AA58" s="51">
        <f>SUM(Főlap!AC69)</f>
        <v>0</v>
      </c>
      <c r="AB58" s="52"/>
      <c r="AC58" s="52"/>
      <c r="AD58" s="52"/>
      <c r="AE58" s="52"/>
      <c r="AF58" s="52"/>
      <c r="AG58" s="52"/>
      <c r="AH58" s="52"/>
      <c r="AI58" s="52"/>
    </row>
    <row r="59" spans="1:35" s="54" customFormat="1" ht="15.75" thickBot="1">
      <c r="A59" s="63"/>
      <c r="B59" s="64"/>
      <c r="C59" s="65"/>
      <c r="D59" s="66"/>
      <c r="E59" s="37">
        <f>SUM(Főlap!F153)</f>
        <v>0</v>
      </c>
      <c r="F59" s="37">
        <f>SUM(Főlap!G153)</f>
        <v>0</v>
      </c>
      <c r="G59" s="37">
        <f>SUM(Főlap!H153)</f>
        <v>0</v>
      </c>
      <c r="H59" s="38">
        <f t="shared" si="0"/>
      </c>
      <c r="I59" s="39">
        <f t="shared" si="10"/>
      </c>
      <c r="J59" s="67">
        <f t="shared" si="1"/>
      </c>
      <c r="K59" s="59">
        <f>SUM(Főlap!K153)</f>
        <v>0</v>
      </c>
      <c r="L59" s="113">
        <f t="shared" si="2"/>
        <v>0</v>
      </c>
      <c r="M59" s="68">
        <f t="shared" si="3"/>
        <v>1</v>
      </c>
      <c r="N59" s="60">
        <f>SUM(Főlap!N153)</f>
        <v>0</v>
      </c>
      <c r="O59" s="61">
        <f>SUM(Főlap!O153)</f>
        <v>0</v>
      </c>
      <c r="P59" s="69">
        <f t="shared" si="4"/>
        <v>0</v>
      </c>
      <c r="Q59" s="69">
        <f t="shared" si="5"/>
        <v>0</v>
      </c>
      <c r="R59" s="60">
        <f>SUM(Főlap!P153)</f>
        <v>0</v>
      </c>
      <c r="S59" s="70">
        <f t="shared" si="11"/>
      </c>
      <c r="T59" s="70">
        <f t="shared" si="6"/>
        <v>0</v>
      </c>
      <c r="U59" s="71">
        <f t="shared" si="7"/>
        <v>0</v>
      </c>
      <c r="V59" s="72">
        <f t="shared" si="8"/>
        <v>1</v>
      </c>
      <c r="W59" s="73">
        <f t="shared" si="9"/>
      </c>
      <c r="X59" s="71">
        <f t="shared" si="13"/>
        <v>0</v>
      </c>
      <c r="Y59" s="60">
        <f>SUM(Főlap!W153)</f>
        <v>0</v>
      </c>
      <c r="Z59" s="74">
        <f t="shared" si="12"/>
        <v>0</v>
      </c>
      <c r="AA59" s="51">
        <f>SUM(Főlap!AC153)</f>
        <v>0</v>
      </c>
      <c r="AB59" s="52"/>
      <c r="AC59" s="52"/>
      <c r="AD59" s="52"/>
      <c r="AE59" s="52"/>
      <c r="AF59" s="52"/>
      <c r="AG59" s="52"/>
      <c r="AH59" s="52"/>
      <c r="AI59" s="52"/>
    </row>
    <row r="60" spans="1:27" s="92" customFormat="1" ht="33.75" customHeight="1" thickBot="1">
      <c r="A60" s="75"/>
      <c r="B60" s="76"/>
      <c r="C60" s="77"/>
      <c r="D60" s="78"/>
      <c r="E60" s="79"/>
      <c r="F60" s="80"/>
      <c r="G60" s="81"/>
      <c r="H60" s="82"/>
      <c r="I60" s="83"/>
      <c r="J60" s="84"/>
      <c r="K60" s="85" t="e">
        <f>SUM(K3:K59)</f>
        <v>#REF!</v>
      </c>
      <c r="L60" s="114"/>
      <c r="M60" s="86"/>
      <c r="N60" s="87" t="e">
        <f>SUM(N3:N59)</f>
        <v>#REF!</v>
      </c>
      <c r="O60" s="87" t="e">
        <f>SUM(O3:O59)</f>
        <v>#REF!</v>
      </c>
      <c r="P60" s="88"/>
      <c r="Q60" s="88"/>
      <c r="R60" s="87" t="e">
        <f>SUM(R3:R59)</f>
        <v>#REF!</v>
      </c>
      <c r="S60" s="88"/>
      <c r="T60" s="89"/>
      <c r="U60" s="90" t="e">
        <f>SUM(U3:U59)</f>
        <v>#REF!</v>
      </c>
      <c r="V60" s="90"/>
      <c r="W60" s="90"/>
      <c r="X60" s="90" t="e">
        <f>SUM(X3:X59)</f>
        <v>#REF!</v>
      </c>
      <c r="Y60" s="87"/>
      <c r="Z60" s="90" t="e">
        <f>SUM(Z3:Z59)</f>
        <v>#REF!</v>
      </c>
      <c r="AA60" s="91"/>
    </row>
    <row r="61" ht="15.75">
      <c r="AF61" s="94"/>
    </row>
  </sheetData>
  <sheetProtection sheet="1" objects="1" scenarios="1"/>
  <mergeCells count="2">
    <mergeCell ref="E2:G2"/>
    <mergeCell ref="I2:J2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Kaptai Ágnes</dc:creator>
  <cp:keywords/>
  <dc:description/>
  <cp:lastModifiedBy>Apa</cp:lastModifiedBy>
  <cp:lastPrinted>2006-01-13T20:19:59Z</cp:lastPrinted>
  <dcterms:created xsi:type="dcterms:W3CDTF">2005-11-10T18:08:58Z</dcterms:created>
  <dcterms:modified xsi:type="dcterms:W3CDTF">2006-11-11T20:07:22Z</dcterms:modified>
  <cp:category/>
  <cp:version/>
  <cp:contentType/>
  <cp:contentStatus/>
</cp:coreProperties>
</file>